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775" windowHeight="8355" activeTab="0"/>
  </bookViews>
  <sheets>
    <sheet name="Fig 1." sheetId="1" r:id="rId1"/>
    <sheet name="Fig 2." sheetId="2" r:id="rId2"/>
    <sheet name="Fig 3." sheetId="3" r:id="rId3"/>
    <sheet name="Fig 4." sheetId="4" r:id="rId4"/>
    <sheet name="Fig 5." sheetId="5" r:id="rId5"/>
    <sheet name="Fig 6." sheetId="6" r:id="rId6"/>
    <sheet name="Fig 7." sheetId="7" r:id="rId7"/>
    <sheet name="Fig 8." sheetId="8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<sst xmlns="http://schemas.openxmlformats.org/spreadsheetml/2006/main" count="253" uniqueCount="107">
  <si>
    <t xml:space="preserve">Fig 1B. Real-time quantitative RT-PCR data for TLR4 mRNA levels </t>
  </si>
  <si>
    <t xml:space="preserve">TLR4 mRNA levels were normalized to CK2 mRNA levels and are expressed relative to </t>
  </si>
  <si>
    <t>the ratio in cells cultured in DM for 2 h.</t>
  </si>
  <si>
    <t>Time in DM (h)</t>
  </si>
  <si>
    <t>Mean</t>
  </si>
  <si>
    <t>SEM</t>
  </si>
  <si>
    <t xml:space="preserve">Fig 1C. Real-time quantitative RT-PCR data for TLR4 mRNA isolated from  </t>
  </si>
  <si>
    <t>C2C12 cells treated with LPS for 144 h</t>
  </si>
  <si>
    <t>TLR4 mRNA levels were normalized to CK2 mRNA levels and are expressed relative to</t>
  </si>
  <si>
    <t>the ratio in untreated control cells.</t>
  </si>
  <si>
    <t>LPS  (μg/mL)</t>
  </si>
  <si>
    <t>Fig 2B. Myogenic index (%) in response to LPS treatment</t>
  </si>
  <si>
    <t>Fig 2C. Frequency distribution table</t>
  </si>
  <si>
    <t xml:space="preserve">Each row corresponds to an independent experiment, each evaluating </t>
  </si>
  <si>
    <t>5 randomly selected fields per treatment group.</t>
  </si>
  <si>
    <t>Frequency (%)</t>
  </si>
  <si>
    <t>Experiment No.</t>
  </si>
  <si>
    <t>Myotube width (μm)</t>
  </si>
  <si>
    <t>0-3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</si>
  <si>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</si>
  <si>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</si>
  <si>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</si>
  <si>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</si>
  <si>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</si>
  <si>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</si>
  <si>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</si>
  <si>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</si>
  <si>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</si>
  <si>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</si>
  <si>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</si>
  <si>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SEM</t>
  </si>
  <si>
    <t>37-39</t>
  </si>
  <si>
    <t>40-42</t>
  </si>
  <si>
    <t>43-45</t>
  </si>
  <si>
    <t>Fig 2C and 2D. Myotube width (μm) in response to LPS treatment</t>
  </si>
  <si>
    <t>46-49</t>
  </si>
  <si>
    <t>Each row corresponds to one myotube per treatment group.</t>
  </si>
  <si>
    <t>50-53</t>
  </si>
  <si>
    <t>Cell No.</t>
  </si>
  <si>
    <t>Fig 2F. Western blot data for MyHC II expression in cells treated with LPS</t>
  </si>
  <si>
    <t xml:space="preserve">MyHC II  levels were normalized to β-tubulin levels and are expressed relative </t>
  </si>
  <si>
    <t>to the levels in untreated control cells.</t>
  </si>
  <si>
    <t>SEM</t>
  </si>
  <si>
    <t>Fig 3B. Western blot data for myogenin expression in cells treated with LPS</t>
  </si>
  <si>
    <t>Myogenin expression levels were normalized to β-tubulin levels and are expressed</t>
  </si>
  <si>
    <t xml:space="preserve"> relative to the levels in untreated control cells.</t>
  </si>
  <si>
    <t>Fig 3C. Western blot data for MyoD expression in cells treated with LPS</t>
  </si>
  <si>
    <t xml:space="preserve">MyoD expression levels were normalized to β-tubulin levels and are expressed </t>
  </si>
  <si>
    <t>Fig 3E. Western blot data for myostatin expression in cells treated with LPS</t>
  </si>
  <si>
    <t>Myostatin expression levels were normalized to β-tubulin levels and are expressed relative to</t>
  </si>
  <si>
    <t>the levels in cells treated with LPS 1.0 μg/mL.</t>
  </si>
  <si>
    <t>Fig 3F. NF-κB  activity in response cells treated with LPS</t>
  </si>
  <si>
    <t xml:space="preserve">NF-κB activity was measured by ELISA and is expressed relative </t>
  </si>
  <si>
    <t>to the activity in untreated control cells.</t>
  </si>
  <si>
    <t xml:space="preserve">Fig 4B. LPS-induced inhibition of myogenin expression is reversible. </t>
  </si>
  <si>
    <t>Myogenin expression levels were normalized to β-tubulin levels and are expressed relative</t>
  </si>
  <si>
    <t xml:space="preserve"> to the levels in untreated control cells cultured in DM  for 48 h.</t>
  </si>
  <si>
    <t>48 h</t>
  </si>
  <si>
    <t>72 h</t>
  </si>
  <si>
    <t>96 h</t>
  </si>
  <si>
    <t>LPS  1 (μg/mL)</t>
  </si>
  <si>
    <t>-</t>
  </si>
  <si>
    <t>+</t>
  </si>
  <si>
    <t>-</t>
  </si>
  <si>
    <t>+</t>
  </si>
  <si>
    <t>Wash</t>
  </si>
  <si>
    <t>Fig 5B. Myogenic index (%) in response to LPS and TAK-242 treatment</t>
  </si>
  <si>
    <t>Fig 5C. Frequency distribution table</t>
  </si>
  <si>
    <t>Each row corresponds to one independent experiment, each evaluating</t>
  </si>
  <si>
    <t>LPS (μg/mL)</t>
  </si>
  <si>
    <t>TAK-242 (μM)</t>
  </si>
  <si>
    <t>Distribution of myotube width  (μm)</t>
  </si>
  <si>
    <t>Fig 5C and 5D. Myotube width (μm) in response to LPS  and TAK-242 treatment</t>
  </si>
  <si>
    <t>50-53</t>
  </si>
  <si>
    <t>Fig 5F. Western blot data for MyHC II expression in cells treated with LPS</t>
  </si>
  <si>
    <t>Fig 6B. Western blot data for myogenin expression in cells treated</t>
  </si>
  <si>
    <t xml:space="preserve">with LPS  and TAK-242 </t>
  </si>
  <si>
    <t xml:space="preserve">Myogenin expression levels were normalized to β-tubulin levels and are expressed </t>
  </si>
  <si>
    <t>relative to the levels in untreated control cells.</t>
  </si>
  <si>
    <t>Fig 6C. Western blot data for MyoD expression in cells treated</t>
  </si>
  <si>
    <t>MyoD expression levels were normalized to β-tubulin levels and are expressed relative</t>
  </si>
  <si>
    <t xml:space="preserve">Fig 6E. Western blot data for myostatin expression in cells treated </t>
  </si>
  <si>
    <t xml:space="preserve">Myostatin expression levels were normalized to β-tubulin and are expressed relative to </t>
  </si>
  <si>
    <t>Fig 6F. NF-κB  activity in response to  LPS  and TAK-242 treatment</t>
  </si>
  <si>
    <t xml:space="preserve">NF-κB  activity was measured by ELISA and is expressed relative to </t>
  </si>
  <si>
    <t>the activity in untreated control cells.</t>
  </si>
  <si>
    <t>Fig 7A. NF-κB activity in response to LPS and anti-TLR2 Ab treatment</t>
  </si>
  <si>
    <t xml:space="preserve">NF-κB activity was measured by ELISA and is expressed relative to </t>
  </si>
  <si>
    <t>Anti-TLR2 Ab (μg/mL)</t>
  </si>
  <si>
    <t>Fig 7B. Comparison of the effects of TAK-242 and anti-TLR2 Ab on NF-κB activity</t>
  </si>
  <si>
    <t xml:space="preserve"> in LPS-treated myoblasts.</t>
  </si>
  <si>
    <t>NF-κB activity was measured by ELISA and is expressed relative to the activity in cells</t>
  </si>
  <si>
    <t xml:space="preserve"> treated with LPS 1.0 μg/mL.</t>
  </si>
  <si>
    <t xml:space="preserve">Fig 8B. Western blot data for myogenin expression in cells treated with LPS and </t>
  </si>
  <si>
    <t>anti-TNFα Ab</t>
  </si>
  <si>
    <t xml:space="preserve">Myogenin expression levels were normalized to β-tubulin levels and are expressed relative </t>
  </si>
  <si>
    <t>Anti-TNFα Ab (μg/mL)</t>
  </si>
  <si>
    <t>Fig 8C. Western blot data for MyoD expression in cells treated with LPS and</t>
  </si>
  <si>
    <t xml:space="preserve">MyoD expression levels were normalized to β-tubulin levels and are expressed relative </t>
  </si>
  <si>
    <t xml:space="preserve">Mean </t>
  </si>
  <si>
    <t xml:space="preserve">Fig 8E. Western blot data for MyHC II expression in cells treated with LPS and </t>
  </si>
  <si>
    <t xml:space="preserve">MyHC II levels were normalized to β-tubulin levels and are expressed relative </t>
  </si>
  <si>
    <t>Fig 8F. Western blot data for myostatin expression in cells treated with LPS and</t>
  </si>
  <si>
    <t>Myostatin expression levels were normalized to β-tubulin levels and are expressed relative</t>
  </si>
  <si>
    <t>to the levels in cells treated with LPS 1.0 μg/mL.</t>
  </si>
  <si>
    <t>Fig 8G. NF-κB activity in response to LPS and anti-TNFα Ab</t>
  </si>
  <si>
    <r>
      <rPr>
        <b/>
        <sz val="11"/>
        <rFont val="Arial Unicode MS"/>
        <family val="3"/>
      </rPr>
      <t>Experiment 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</si>
</sst>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name val="Arial Unicode MS"/>
      <family val="3"/>
    </font>
    <font>
      <sz val="6"/>
      <name val="Calibri"/>
      <family val="2"/>
      <scheme val="minor"/>
    </font>
    <font>
      <sz val="11"/>
      <color theme="1"/>
      <name val="Arial Unicode MS"/>
      <family val="3"/>
    </font>
    <font>
      <sz val="11"/>
      <name val="Arial Unicode MS"/>
      <family val="3"/>
    </font>
    <font>
      <b/>
      <sz val="11"/>
      <color theme="1"/>
      <name val="Arial Unicode MS"/>
      <family val="3"/>
    </font>
    <font>
      <b/>
      <u val="single"/>
      <sz val="11"/>
      <color theme="1"/>
      <name val="Arial Unicode MS"/>
      <family val="3"/>
    </font>
    <font>
      <sz val="11"/>
      <color rgb="FF0070C0"/>
      <name val="Arial Unicode MS"/>
      <family val="3"/>
    </font>
    <font>
      <sz val="11"/>
      <color rgb="FFFF0000"/>
      <name val="Arial Unicode MS"/>
      <family val="3"/>
    </font>
    <font>
      <b/>
      <sz val="11"/>
      <name val="Arial Unicode MS"/>
      <family val="3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5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6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Layout" workbookViewId="0" topLeftCell="A1">
      <selection activeCell="E30" sqref="E30"/>
    </sheetView>
  </sheetViews>
  <sheetFormatPr defaultColWidth="9.00390625" defaultRowHeight="15"/>
  <cols>
    <col min="1" max="1" width="16.00390625" style="2" customWidth="1"/>
    <col min="2" max="16384" width="9.00390625" style="2" customWidth="1"/>
  </cols>
  <sheetData>
    <row r="1" spans="1:7" ht="15">
      <c r="A1" s="1" t="s">
        <v>0</v>
      </c>
      <c r="C1" s="3"/>
      <c r="D1" s="3"/>
      <c r="E1" s="3"/>
      <c r="F1" s="3"/>
      <c r="G1" s="3"/>
    </row>
    <row r="2" spans="2:7" ht="15">
      <c r="B2" s="1"/>
      <c r="C2" s="3"/>
      <c r="D2" s="3"/>
      <c r="E2" s="3"/>
      <c r="F2" s="3"/>
      <c r="G2" s="3"/>
    </row>
    <row r="3" ht="15">
      <c r="A3" s="2" t="s">
        <v>1</v>
      </c>
    </row>
    <row r="4" ht="15">
      <c r="A4" s="2" t="s">
        <v>2</v>
      </c>
    </row>
    <row r="6" spans="2:5" ht="15">
      <c r="B6" s="50" t="s">
        <v>3</v>
      </c>
      <c r="C6" s="50"/>
      <c r="D6" s="50"/>
      <c r="E6" s="50"/>
    </row>
    <row r="7" spans="1:5" ht="15">
      <c r="A7" s="47" t="s">
        <v>16</v>
      </c>
      <c r="B7" s="5">
        <v>2</v>
      </c>
      <c r="C7" s="5">
        <v>48</v>
      </c>
      <c r="D7" s="5">
        <v>92</v>
      </c>
      <c r="E7" s="5">
        <v>144</v>
      </c>
    </row>
    <row r="8" spans="1:5" ht="15">
      <c r="A8" s="6">
        <v>1</v>
      </c>
      <c r="B8" s="7">
        <f>1.29149099271752/1.29149099271752</f>
        <v>1</v>
      </c>
      <c r="C8" s="7">
        <f>1.16277074844521/1.29149099271752</f>
        <v>0.900332061936057</v>
      </c>
      <c r="D8" s="7">
        <f>0.669141039236479/1.29149099271752</f>
        <v>0.5181151421184059</v>
      </c>
      <c r="E8" s="8">
        <f>1.9062311355557/1.29149099271752</f>
        <v>1.4759925901958175</v>
      </c>
    </row>
    <row r="9" spans="1:5" ht="15">
      <c r="A9" s="6">
        <v>2</v>
      </c>
      <c r="B9" s="7">
        <f>3.94979079497908/3.94979079497908</f>
        <v>1</v>
      </c>
      <c r="C9" s="7">
        <f>1.76236309326253/3.94979079497908</f>
        <v>0.44619150348489894</v>
      </c>
      <c r="D9" s="7">
        <f>1.84985994397759/1.29149099271752</f>
        <v>1.432344440966766</v>
      </c>
      <c r="E9" s="8">
        <v>0.903</v>
      </c>
    </row>
    <row r="10" spans="1:5" ht="15">
      <c r="A10" s="6">
        <v>3</v>
      </c>
      <c r="B10" s="7">
        <f>2.11089734780816/2.11089734780816</f>
        <v>1</v>
      </c>
      <c r="C10" s="7">
        <f>1.77720450281426/2.11089734780816</f>
        <v>0.8419189614595004</v>
      </c>
      <c r="D10" s="7">
        <f>1.08235607675906/2.11089734780816</f>
        <v>0.5127469025828846</v>
      </c>
      <c r="E10" s="8">
        <f>1.86744932086547/1.91633515663849</f>
        <v>0.974489934287501</v>
      </c>
    </row>
    <row r="11" spans="1:5" ht="15">
      <c r="A11" s="6">
        <v>4</v>
      </c>
      <c r="B11" s="7">
        <f>1.91633515663849/1.91633515663849</f>
        <v>1</v>
      </c>
      <c r="C11" s="7">
        <f>1.8225967402151/1.91633515663849</f>
        <v>0.9510845396231107</v>
      </c>
      <c r="D11" s="7">
        <f>1.08448324415658/1.91633515663849</f>
        <v>0.5659152264674356</v>
      </c>
      <c r="E11" s="8"/>
    </row>
    <row r="12" spans="1:5" ht="15">
      <c r="A12" s="9" t="s">
        <v>4</v>
      </c>
      <c r="B12" s="9">
        <v>1</v>
      </c>
      <c r="C12" s="9">
        <v>0.7848817666258918</v>
      </c>
      <c r="D12" s="9">
        <v>0.757280428033873</v>
      </c>
      <c r="E12" s="9">
        <v>0.8948612119226719</v>
      </c>
    </row>
    <row r="13" spans="1:5" ht="15">
      <c r="A13" s="9" t="s">
        <v>5</v>
      </c>
      <c r="B13" s="9">
        <v>0</v>
      </c>
      <c r="C13" s="9">
        <v>0.11507840384573001</v>
      </c>
      <c r="D13" s="9">
        <v>0.22533840125911023</v>
      </c>
      <c r="E13" s="9">
        <v>0.2965629735327044</v>
      </c>
    </row>
    <row r="16" ht="15">
      <c r="A16" s="10" t="s">
        <v>6</v>
      </c>
    </row>
    <row r="17" ht="15">
      <c r="A17" s="10" t="s">
        <v>7</v>
      </c>
    </row>
    <row r="18" ht="15">
      <c r="B18" s="10"/>
    </row>
    <row r="19" ht="15">
      <c r="A19" s="2" t="s">
        <v>8</v>
      </c>
    </row>
    <row r="20" ht="15">
      <c r="A20" s="2" t="s">
        <v>9</v>
      </c>
    </row>
    <row r="22" spans="2:4" ht="15">
      <c r="B22" s="50" t="s">
        <v>10</v>
      </c>
      <c r="C22" s="50"/>
      <c r="D22" s="50"/>
    </row>
    <row r="23" spans="1:4" ht="15">
      <c r="A23" s="47" t="s">
        <v>16</v>
      </c>
      <c r="B23" s="5">
        <v>0</v>
      </c>
      <c r="C23" s="5">
        <v>0.1</v>
      </c>
      <c r="D23" s="5">
        <v>1</v>
      </c>
    </row>
    <row r="24" spans="1:4" ht="15">
      <c r="A24" s="11">
        <v>1</v>
      </c>
      <c r="B24" s="7">
        <f>1.9062311355557/1.9062311355557</f>
        <v>1</v>
      </c>
      <c r="C24" s="7">
        <f>1.67001759235989/1.9062311355557</f>
        <v>0.8760834723607902</v>
      </c>
      <c r="D24" s="7">
        <f>2.00026205450734/1.9062311355557</f>
        <v>1.0493281833444759</v>
      </c>
    </row>
    <row r="25" spans="1:4" ht="15">
      <c r="A25" s="11">
        <v>2</v>
      </c>
      <c r="B25" s="7">
        <v>1</v>
      </c>
      <c r="C25" s="7">
        <f>2.05515587529976/0.892503904216554</f>
        <v>2.3026855855647934</v>
      </c>
      <c r="D25" s="7">
        <f>1.79139240506329/0.892503904216554</f>
        <v>2.007153578376541</v>
      </c>
    </row>
    <row r="26" spans="1:4" ht="15">
      <c r="A26" s="11">
        <v>3</v>
      </c>
      <c r="B26" s="8">
        <f>1.9062311355557/1.9062311355557</f>
        <v>1</v>
      </c>
      <c r="C26" s="7">
        <f>2.03913842920935/1.9062311355557</f>
        <v>1.0697225489473003</v>
      </c>
      <c r="D26" s="7">
        <f>1.69801462904911/1.9062311355557</f>
        <v>0.8907705877724575</v>
      </c>
    </row>
    <row r="27" spans="1:4" ht="15">
      <c r="A27" s="9" t="s">
        <v>4</v>
      </c>
      <c r="B27" s="9">
        <v>1</v>
      </c>
      <c r="C27" s="9">
        <v>1.416163868957628</v>
      </c>
      <c r="D27" s="9">
        <v>1.3157507831644915</v>
      </c>
    </row>
    <row r="28" spans="1:4" ht="15">
      <c r="A28" s="9" t="s">
        <v>5</v>
      </c>
      <c r="B28" s="9">
        <v>0</v>
      </c>
      <c r="C28" s="9">
        <v>0.44677160030131935</v>
      </c>
      <c r="D28" s="9">
        <v>0.34871836616323676</v>
      </c>
    </row>
  </sheetData>
  <mergeCells count="2">
    <mergeCell ref="B6:E6"/>
    <mergeCell ref="B22:D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view="pageLayout" workbookViewId="0" topLeftCell="A1">
      <selection activeCell="J31" sqref="J31"/>
    </sheetView>
  </sheetViews>
  <sheetFormatPr defaultColWidth="9.00390625" defaultRowHeight="15"/>
  <cols>
    <col min="1" max="1" width="16.140625" style="2" customWidth="1"/>
    <col min="2" max="6" width="9.00390625" style="2" customWidth="1"/>
    <col min="7" max="7" width="11.8515625" style="2" customWidth="1"/>
    <col min="8" max="9" width="9.00390625" style="2" customWidth="1"/>
    <col min="10" max="10" width="31.57421875" style="2" bestFit="1" customWidth="1"/>
    <col min="11" max="13" width="9.00390625" style="2" customWidth="1"/>
    <col min="14" max="14" width="7.00390625" style="2" customWidth="1"/>
    <col min="15" max="15" width="12.140625" style="2" customWidth="1"/>
    <col min="16" max="16384" width="9.00390625" style="2" customWidth="1"/>
  </cols>
  <sheetData>
    <row r="1" spans="1:10" ht="15">
      <c r="A1" s="1" t="s">
        <v>11</v>
      </c>
      <c r="J1" s="12" t="s">
        <v>12</v>
      </c>
    </row>
    <row r="2" spans="1:10" ht="15">
      <c r="A2" s="38" t="s">
        <v>13</v>
      </c>
      <c r="B2" s="38"/>
      <c r="C2" s="38"/>
      <c r="D2" s="38"/>
      <c r="E2" s="13"/>
      <c r="F2" s="13"/>
      <c r="G2" s="13"/>
      <c r="H2" s="13"/>
      <c r="I2" s="13"/>
      <c r="J2" s="12"/>
    </row>
    <row r="3" spans="1:9" ht="15">
      <c r="A3" s="38" t="s">
        <v>14</v>
      </c>
      <c r="B3" s="38"/>
      <c r="C3" s="38"/>
      <c r="D3" s="38"/>
      <c r="E3" s="13"/>
      <c r="F3" s="13"/>
      <c r="G3" s="13"/>
      <c r="H3" s="13"/>
      <c r="I3" s="13"/>
    </row>
    <row r="4" spans="1:13" ht="15">
      <c r="A4" s="14"/>
      <c r="B4" s="50" t="s">
        <v>10</v>
      </c>
      <c r="C4" s="50"/>
      <c r="D4" s="50"/>
      <c r="K4" s="51" t="s">
        <v>15</v>
      </c>
      <c r="L4" s="52"/>
      <c r="M4" s="53"/>
    </row>
    <row r="5" spans="1:13" ht="15">
      <c r="A5" s="47" t="s">
        <v>16</v>
      </c>
      <c r="B5" s="5">
        <v>0</v>
      </c>
      <c r="C5" s="5">
        <v>0.1</v>
      </c>
      <c r="D5" s="5">
        <v>1</v>
      </c>
      <c r="J5" s="54" t="s">
        <v>17</v>
      </c>
      <c r="K5" s="56" t="s">
        <v>10</v>
      </c>
      <c r="L5" s="57"/>
      <c r="M5" s="58"/>
    </row>
    <row r="6" spans="1:13" ht="15">
      <c r="A6" s="15">
        <v>1</v>
      </c>
      <c r="B6" s="16">
        <v>19.196601004248745</v>
      </c>
      <c r="C6" s="16">
        <v>10.789766407119021</v>
      </c>
      <c r="D6" s="16">
        <v>6.685236768802229</v>
      </c>
      <c r="J6" s="55"/>
      <c r="K6" s="17">
        <v>0</v>
      </c>
      <c r="L6" s="5">
        <v>0.1</v>
      </c>
      <c r="M6" s="5">
        <v>1</v>
      </c>
    </row>
    <row r="7" spans="1:13" ht="15">
      <c r="A7" s="15">
        <v>2</v>
      </c>
      <c r="B7" s="16">
        <v>27.038861521620145</v>
      </c>
      <c r="C7" s="16">
        <v>11.808300395256916</v>
      </c>
      <c r="D7" s="16">
        <v>10.84864391951006</v>
      </c>
      <c r="J7" s="18" t="s">
        <v>18</v>
      </c>
      <c r="K7" s="7">
        <v>0</v>
      </c>
      <c r="L7" s="7">
        <v>0</v>
      </c>
      <c r="M7" s="7">
        <v>0</v>
      </c>
    </row>
    <row r="8" spans="1:13" ht="15">
      <c r="A8" s="15">
        <v>3</v>
      </c>
      <c r="B8" s="16">
        <v>11.070648215586306</v>
      </c>
      <c r="C8" s="16">
        <v>10.79245283018868</v>
      </c>
      <c r="D8" s="16">
        <v>6.666666666666667</v>
      </c>
      <c r="J8" s="18" t="s">
        <v>19</v>
      </c>
      <c r="K8" s="7">
        <v>0</v>
      </c>
      <c r="L8" s="7">
        <v>0.5714285714285714</v>
      </c>
      <c r="M8" s="7">
        <v>0</v>
      </c>
    </row>
    <row r="9" spans="1:13" ht="15">
      <c r="A9" s="15">
        <v>4</v>
      </c>
      <c r="B9" s="16">
        <v>44.470224284609436</v>
      </c>
      <c r="C9" s="16">
        <v>28.638497652582164</v>
      </c>
      <c r="D9" s="16">
        <v>19.602063375092115</v>
      </c>
      <c r="J9" s="18" t="s">
        <v>20</v>
      </c>
      <c r="K9" s="7">
        <v>1.6891891891891893</v>
      </c>
      <c r="L9" s="7">
        <v>2.2857142857142856</v>
      </c>
      <c r="M9" s="7">
        <v>6.185567010309279</v>
      </c>
    </row>
    <row r="10" spans="1:13" ht="15">
      <c r="A10" s="15">
        <v>5</v>
      </c>
      <c r="B10" s="16">
        <v>18.069498069498067</v>
      </c>
      <c r="C10" s="16">
        <v>8.658346333853356</v>
      </c>
      <c r="D10" s="16">
        <v>4.933051444679352</v>
      </c>
      <c r="J10" s="18" t="s">
        <v>21</v>
      </c>
      <c r="K10" s="7">
        <v>9.121621621621621</v>
      </c>
      <c r="L10" s="7">
        <v>8</v>
      </c>
      <c r="M10" s="7">
        <v>23.195876288659793</v>
      </c>
    </row>
    <row r="11" spans="1:13" ht="15">
      <c r="A11" s="15">
        <v>6</v>
      </c>
      <c r="B11" s="16">
        <v>36.155063291139236</v>
      </c>
      <c r="C11" s="16">
        <v>7.0042194092827</v>
      </c>
      <c r="D11" s="16">
        <v>18.285714285714285</v>
      </c>
      <c r="J11" s="18" t="s">
        <v>22</v>
      </c>
      <c r="K11" s="7">
        <v>18.91891891891892</v>
      </c>
      <c r="L11" s="7">
        <v>20.57142857142857</v>
      </c>
      <c r="M11" s="7">
        <v>34.5360824742268</v>
      </c>
    </row>
    <row r="12" spans="1:13" ht="15">
      <c r="A12" s="15">
        <v>7</v>
      </c>
      <c r="B12" s="16">
        <v>26.94560669456067</v>
      </c>
      <c r="C12" s="16">
        <v>9.640522875816995</v>
      </c>
      <c r="D12" s="16">
        <v>4.593070104754231</v>
      </c>
      <c r="J12" s="18" t="s">
        <v>23</v>
      </c>
      <c r="K12" s="7">
        <v>20.945945945945947</v>
      </c>
      <c r="L12" s="7">
        <v>26.857142857142858</v>
      </c>
      <c r="M12" s="7">
        <v>22.164948453608247</v>
      </c>
    </row>
    <row r="13" spans="1:13" ht="15">
      <c r="A13" s="15">
        <v>8</v>
      </c>
      <c r="B13" s="16">
        <v>18.58108108108108</v>
      </c>
      <c r="C13" s="16">
        <v>9.30576070901034</v>
      </c>
      <c r="D13" s="16">
        <v>3.4954407294832825</v>
      </c>
      <c r="J13" s="18" t="s">
        <v>24</v>
      </c>
      <c r="K13" s="7">
        <v>12.162162162162163</v>
      </c>
      <c r="L13" s="7">
        <v>17.142857142857142</v>
      </c>
      <c r="M13" s="7">
        <v>7.731958762886598</v>
      </c>
    </row>
    <row r="14" spans="1:13" ht="15">
      <c r="A14" s="15">
        <v>9</v>
      </c>
      <c r="B14" s="16">
        <v>15.218769816106532</v>
      </c>
      <c r="C14" s="16">
        <v>1.3307984790874523</v>
      </c>
      <c r="D14" s="16">
        <v>2.879177377892031</v>
      </c>
      <c r="J14" s="18" t="s">
        <v>25</v>
      </c>
      <c r="K14" s="7">
        <v>12.162162162162163</v>
      </c>
      <c r="L14" s="7">
        <v>10.285714285714285</v>
      </c>
      <c r="M14" s="7">
        <v>4.123711340206185</v>
      </c>
    </row>
    <row r="15" spans="1:13" ht="15">
      <c r="A15" s="15">
        <v>10</v>
      </c>
      <c r="B15" s="16">
        <v>16.245644599303137</v>
      </c>
      <c r="C15" s="16">
        <v>0</v>
      </c>
      <c r="D15" s="16">
        <v>3.5520473606314753</v>
      </c>
      <c r="J15" s="18" t="s">
        <v>26</v>
      </c>
      <c r="K15" s="7">
        <v>8.445945945945946</v>
      </c>
      <c r="L15" s="7">
        <v>5.142857142857142</v>
      </c>
      <c r="M15" s="7">
        <v>1.5463917525773196</v>
      </c>
    </row>
    <row r="16" spans="1:13" ht="15">
      <c r="A16" s="15">
        <v>11</v>
      </c>
      <c r="B16" s="16">
        <v>12.312312312312311</v>
      </c>
      <c r="C16" s="16"/>
      <c r="D16" s="16"/>
      <c r="J16" s="18" t="s">
        <v>27</v>
      </c>
      <c r="K16" s="7">
        <v>6.081081081081082</v>
      </c>
      <c r="L16" s="7">
        <v>3.428571428571429</v>
      </c>
      <c r="M16" s="7">
        <v>0</v>
      </c>
    </row>
    <row r="17" spans="1:13" ht="15">
      <c r="A17" s="15">
        <v>12</v>
      </c>
      <c r="B17" s="16">
        <v>12.440645773979107</v>
      </c>
      <c r="C17" s="16"/>
      <c r="D17" s="16"/>
      <c r="J17" s="18" t="s">
        <v>28</v>
      </c>
      <c r="K17" s="7">
        <v>6.081081081081082</v>
      </c>
      <c r="L17" s="7">
        <v>2.857142857142857</v>
      </c>
      <c r="M17" s="7">
        <v>0</v>
      </c>
    </row>
    <row r="18" spans="1:13" ht="15">
      <c r="A18" s="9" t="s">
        <v>4</v>
      </c>
      <c r="B18" s="9">
        <v>21.478746388670398</v>
      </c>
      <c r="C18" s="9">
        <v>9.796866509219763</v>
      </c>
      <c r="D18" s="9">
        <v>8.154111203322572</v>
      </c>
      <c r="J18" s="18" t="s">
        <v>29</v>
      </c>
      <c r="K18" s="7">
        <v>2.027027027027027</v>
      </c>
      <c r="L18" s="7">
        <v>0</v>
      </c>
      <c r="M18" s="7">
        <v>0.5154639175257731</v>
      </c>
    </row>
    <row r="19" spans="1:13" ht="15">
      <c r="A19" s="9" t="s">
        <v>30</v>
      </c>
      <c r="B19" s="9">
        <v>2.9780043989910547</v>
      </c>
      <c r="C19" s="9">
        <v>2.445048530065246</v>
      </c>
      <c r="D19" s="9">
        <v>1.9410734389679385</v>
      </c>
      <c r="J19" s="18" t="s">
        <v>31</v>
      </c>
      <c r="K19" s="7">
        <v>0.6756756756756757</v>
      </c>
      <c r="L19" s="7">
        <v>2.2857142857142856</v>
      </c>
      <c r="M19" s="7">
        <v>0</v>
      </c>
    </row>
    <row r="20" spans="10:13" ht="15">
      <c r="J20" s="18" t="s">
        <v>32</v>
      </c>
      <c r="K20" s="7">
        <v>0.6756756756756757</v>
      </c>
      <c r="L20" s="7">
        <v>0</v>
      </c>
      <c r="M20" s="7">
        <v>0</v>
      </c>
    </row>
    <row r="21" spans="10:13" ht="15">
      <c r="J21" s="18" t="s">
        <v>33</v>
      </c>
      <c r="K21" s="7">
        <v>0.33783783783783783</v>
      </c>
      <c r="L21" s="7">
        <v>0.5714285714285714</v>
      </c>
      <c r="M21" s="7">
        <v>0</v>
      </c>
    </row>
    <row r="22" spans="1:13" ht="15">
      <c r="A22" s="1" t="s">
        <v>34</v>
      </c>
      <c r="J22" s="18" t="s">
        <v>35</v>
      </c>
      <c r="K22" s="7">
        <v>0.33783783783783783</v>
      </c>
      <c r="L22" s="7">
        <v>0</v>
      </c>
      <c r="M22" s="7">
        <v>0</v>
      </c>
    </row>
    <row r="23" spans="1:13" ht="15">
      <c r="A23" s="38" t="s">
        <v>36</v>
      </c>
      <c r="B23" s="19"/>
      <c r="C23" s="19"/>
      <c r="D23" s="19"/>
      <c r="J23" s="18" t="s">
        <v>37</v>
      </c>
      <c r="K23" s="7">
        <v>0.33783783783783783</v>
      </c>
      <c r="L23" s="7">
        <v>0</v>
      </c>
      <c r="M23" s="7">
        <v>0</v>
      </c>
    </row>
    <row r="24" spans="1:4" ht="15">
      <c r="A24" s="19"/>
      <c r="B24" s="19"/>
      <c r="C24" s="19"/>
      <c r="D24" s="19"/>
    </row>
    <row r="25" spans="2:4" ht="15">
      <c r="B25" s="50" t="s">
        <v>10</v>
      </c>
      <c r="C25" s="50"/>
      <c r="D25" s="50"/>
    </row>
    <row r="26" spans="1:10" ht="15">
      <c r="A26" s="47" t="s">
        <v>38</v>
      </c>
      <c r="B26" s="5">
        <v>0</v>
      </c>
      <c r="C26" s="5">
        <v>0.1</v>
      </c>
      <c r="D26" s="5">
        <v>1</v>
      </c>
      <c r="J26" s="1" t="s">
        <v>39</v>
      </c>
    </row>
    <row r="27" spans="1:13" ht="15">
      <c r="A27" s="15">
        <v>1</v>
      </c>
      <c r="B27" s="7">
        <v>23.520000000000003</v>
      </c>
      <c r="C27" s="7">
        <v>12.32</v>
      </c>
      <c r="D27" s="7">
        <v>10.920000000000002</v>
      </c>
      <c r="K27" s="12"/>
      <c r="L27" s="12"/>
      <c r="M27" s="12"/>
    </row>
    <row r="28" spans="1:10" ht="15">
      <c r="A28" s="15">
        <v>2</v>
      </c>
      <c r="B28" s="7">
        <v>19.880000000000003</v>
      </c>
      <c r="C28" s="7">
        <v>9.24</v>
      </c>
      <c r="D28" s="7">
        <v>7.5600000000000005</v>
      </c>
      <c r="J28" s="2" t="s">
        <v>40</v>
      </c>
    </row>
    <row r="29" spans="1:10" ht="15">
      <c r="A29" s="15">
        <v>3</v>
      </c>
      <c r="B29" s="7">
        <v>14.280000000000001</v>
      </c>
      <c r="C29" s="7">
        <v>8.4</v>
      </c>
      <c r="D29" s="7">
        <v>8.4</v>
      </c>
      <c r="J29" s="2" t="s">
        <v>41</v>
      </c>
    </row>
    <row r="30" spans="1:13" ht="15">
      <c r="A30" s="15">
        <v>4</v>
      </c>
      <c r="B30" s="7">
        <v>28.000000000000004</v>
      </c>
      <c r="C30" s="7">
        <v>17.360000000000003</v>
      </c>
      <c r="D30" s="7">
        <v>10.080000000000002</v>
      </c>
      <c r="K30" s="50" t="s">
        <v>10</v>
      </c>
      <c r="L30" s="50"/>
      <c r="M30" s="50"/>
    </row>
    <row r="31" spans="1:13" ht="15">
      <c r="A31" s="15">
        <v>5</v>
      </c>
      <c r="B31" s="7">
        <v>35.28</v>
      </c>
      <c r="C31" s="7">
        <v>12.88</v>
      </c>
      <c r="D31" s="7">
        <v>13.440000000000001</v>
      </c>
      <c r="J31" s="47" t="s">
        <v>16</v>
      </c>
      <c r="K31" s="5">
        <v>0</v>
      </c>
      <c r="L31" s="5">
        <v>0.1</v>
      </c>
      <c r="M31" s="5">
        <v>1</v>
      </c>
    </row>
    <row r="32" spans="1:13" ht="15">
      <c r="A32" s="15">
        <v>6</v>
      </c>
      <c r="B32" s="7">
        <v>33.88</v>
      </c>
      <c r="C32" s="7">
        <v>10.64</v>
      </c>
      <c r="D32" s="7">
        <v>8.4</v>
      </c>
      <c r="J32" s="6">
        <v>1</v>
      </c>
      <c r="K32" s="16">
        <f>1.087887941/1.087887941</f>
        <v>1</v>
      </c>
      <c r="L32" s="16">
        <f>0.565179438/1.087887941</f>
        <v>0.5195199033831371</v>
      </c>
      <c r="M32" s="16">
        <f>0.047328733/1.087887941</f>
        <v>0.043505154544221575</v>
      </c>
    </row>
    <row r="33" spans="1:13" ht="15">
      <c r="A33" s="15">
        <v>7</v>
      </c>
      <c r="B33" s="7">
        <v>29.120000000000005</v>
      </c>
      <c r="C33" s="7">
        <v>18.48</v>
      </c>
      <c r="D33" s="7">
        <v>12.600000000000001</v>
      </c>
      <c r="J33" s="6">
        <v>2</v>
      </c>
      <c r="K33" s="16">
        <f>0.885796512157664/0.885796512157664</f>
        <v>1</v>
      </c>
      <c r="L33" s="16">
        <f>0.547733864337919/0.885796512157664</f>
        <v>0.6183517961746356</v>
      </c>
      <c r="M33" s="16">
        <f>0.00294137471680056/0.885796512157664</f>
        <v>0.0033205986662058805</v>
      </c>
    </row>
    <row r="34" spans="1:13" ht="15">
      <c r="A34" s="15">
        <v>8</v>
      </c>
      <c r="B34" s="7">
        <v>17.360000000000003</v>
      </c>
      <c r="C34" s="7">
        <v>17.64</v>
      </c>
      <c r="D34" s="7">
        <v>11.760000000000002</v>
      </c>
      <c r="J34" s="6">
        <v>3</v>
      </c>
      <c r="K34" s="16">
        <f>1.11236079848134/1.11236079848134</f>
        <v>1</v>
      </c>
      <c r="L34" s="16">
        <f>0.464193295229917/1.11236079848134</f>
        <v>0.41730461543022807</v>
      </c>
      <c r="M34" s="16">
        <f>0.0199358126740259/1.11236079848134</f>
        <v>0.017922074115919437</v>
      </c>
    </row>
    <row r="35" spans="1:13" ht="15">
      <c r="A35" s="15">
        <v>9</v>
      </c>
      <c r="B35" s="7">
        <v>18.200000000000003</v>
      </c>
      <c r="C35" s="7">
        <v>12.600000000000001</v>
      </c>
      <c r="D35" s="7">
        <v>14.840000000000002</v>
      </c>
      <c r="J35" s="6">
        <v>4</v>
      </c>
      <c r="K35" s="16">
        <f>3.10008977771775/3.10008977771775</f>
        <v>1</v>
      </c>
      <c r="L35" s="16">
        <f>0.973055068355958/3.10008977771775</f>
        <v>0.3138796415993829</v>
      </c>
      <c r="M35" s="16">
        <f>0.0940940405734493/3.10008977771775</f>
        <v>0.03035203730219718</v>
      </c>
    </row>
    <row r="36" spans="1:13" ht="15">
      <c r="A36" s="15">
        <v>10</v>
      </c>
      <c r="B36" s="7">
        <v>26.040000000000003</v>
      </c>
      <c r="C36" s="7">
        <v>9.520000000000001</v>
      </c>
      <c r="D36" s="7">
        <v>15.96</v>
      </c>
      <c r="J36" s="6">
        <v>5</v>
      </c>
      <c r="K36" s="16">
        <f>1.31832758278898/1.31832758278898</f>
        <v>1</v>
      </c>
      <c r="L36" s="16">
        <f>1.48636518850564/1.31832758278898</f>
        <v>1.1274627095043928</v>
      </c>
      <c r="M36" s="16">
        <f>0.446667448931953/1.31832758278898</f>
        <v>0.33881370212023354</v>
      </c>
    </row>
    <row r="37" spans="1:13" ht="15">
      <c r="A37" s="15">
        <v>11</v>
      </c>
      <c r="B37" s="7">
        <v>19.880000000000003</v>
      </c>
      <c r="C37" s="7">
        <v>12.32</v>
      </c>
      <c r="D37" s="7">
        <v>8.680000000000001</v>
      </c>
      <c r="J37" s="6">
        <v>6</v>
      </c>
      <c r="K37" s="16">
        <f>1.92784811756867/1.92784811756867</f>
        <v>1</v>
      </c>
      <c r="L37" s="16">
        <f>0.253495232700933/1.92784811756867</f>
        <v>0.13149128833895468</v>
      </c>
      <c r="M37" s="16">
        <f>0.686548615570062/1.92784811756867</f>
        <v>0.35612173454613816</v>
      </c>
    </row>
    <row r="38" spans="1:13" ht="15">
      <c r="A38" s="15">
        <v>12</v>
      </c>
      <c r="B38" s="7">
        <v>21.840000000000003</v>
      </c>
      <c r="C38" s="7">
        <v>8.96</v>
      </c>
      <c r="D38" s="7">
        <v>8.4</v>
      </c>
      <c r="J38" s="6">
        <v>7</v>
      </c>
      <c r="K38" s="16">
        <f>0.429465456689582/0.429465456689582</f>
        <v>1</v>
      </c>
      <c r="L38" s="16">
        <f>0.235554005/1.60755484</f>
        <v>0.14652937438824795</v>
      </c>
      <c r="M38" s="16">
        <f>0.039925559/1.60755484</f>
        <v>0.024836203410640724</v>
      </c>
    </row>
    <row r="39" spans="1:13" ht="15">
      <c r="A39" s="15">
        <v>13</v>
      </c>
      <c r="B39" s="7">
        <v>22.680000000000003</v>
      </c>
      <c r="C39" s="7">
        <v>15.96</v>
      </c>
      <c r="D39" s="7">
        <v>12.040000000000001</v>
      </c>
      <c r="J39" s="6">
        <v>8</v>
      </c>
      <c r="K39" s="16">
        <f>1.60755484/1.60755484</f>
        <v>1</v>
      </c>
      <c r="L39" s="16">
        <f>0.572542363325814/1.50607262462582</f>
        <v>0.3801558795798846</v>
      </c>
      <c r="M39" s="16">
        <f>0.0623176945359191/1.50607262462582</f>
        <v>0.04137761587121456</v>
      </c>
    </row>
    <row r="40" spans="1:13" ht="15">
      <c r="A40" s="15">
        <v>14</v>
      </c>
      <c r="B40" s="7">
        <v>21.28</v>
      </c>
      <c r="C40" s="7">
        <v>14.840000000000002</v>
      </c>
      <c r="D40" s="7">
        <v>8.96</v>
      </c>
      <c r="J40" s="6">
        <v>9</v>
      </c>
      <c r="K40" s="16">
        <f>1.50607262462582/1.50607262462582</f>
        <v>1</v>
      </c>
      <c r="L40" s="16">
        <f>1.35047627427402/2.75397134582539</f>
        <v>0.49037411965855804</v>
      </c>
      <c r="M40" s="16">
        <f>0.242482331670276/2.75397134582539</f>
        <v>0.0880482406027365</v>
      </c>
    </row>
    <row r="41" spans="1:13" ht="15">
      <c r="A41" s="15">
        <v>15</v>
      </c>
      <c r="B41" s="7">
        <v>17.360000000000003</v>
      </c>
      <c r="C41" s="7">
        <v>8.120000000000001</v>
      </c>
      <c r="D41" s="7">
        <v>10.080000000000002</v>
      </c>
      <c r="J41" s="6">
        <v>10</v>
      </c>
      <c r="K41" s="16">
        <f>2.75397134582539/2.75397134582539</f>
        <v>1</v>
      </c>
      <c r="L41" s="16">
        <f>1.08559667691847/0.814371545616851</f>
        <v>1.3330483889834066</v>
      </c>
      <c r="M41" s="16">
        <f>0.0635411537007302/0.814371545616851</f>
        <v>0.07802477142371243</v>
      </c>
    </row>
    <row r="42" spans="1:13" ht="15">
      <c r="A42" s="15">
        <v>16</v>
      </c>
      <c r="B42" s="7">
        <v>17.92</v>
      </c>
      <c r="C42" s="7">
        <v>19.880000000000003</v>
      </c>
      <c r="D42" s="7">
        <v>13.440000000000001</v>
      </c>
      <c r="J42" s="6">
        <v>11</v>
      </c>
      <c r="K42" s="16">
        <f>0.814371545616851/0.814371545616851</f>
        <v>1</v>
      </c>
      <c r="L42" s="16">
        <f>0.849570996594081/1.19134073125331</f>
        <v>0.7131217579544337</v>
      </c>
      <c r="M42" s="16">
        <f>0.965929561518193/1.19134073125331</f>
        <v>0.8107920229521736</v>
      </c>
    </row>
    <row r="43" spans="1:13" ht="15">
      <c r="A43" s="15">
        <v>17</v>
      </c>
      <c r="B43" s="7">
        <v>19.6</v>
      </c>
      <c r="C43" s="7">
        <v>19.040000000000003</v>
      </c>
      <c r="D43" s="7">
        <v>10.080000000000002</v>
      </c>
      <c r="J43" s="6">
        <v>12</v>
      </c>
      <c r="K43" s="16">
        <f>1.19134073125331/1.19134073125331</f>
        <v>1</v>
      </c>
      <c r="L43" s="16">
        <f>1.31643780153605/0.934434673389862</f>
        <v>1.4088066710542642</v>
      </c>
      <c r="M43" s="16">
        <f>0.210393329097358/2.91096205052172</f>
        <v>0.07227621846174533</v>
      </c>
    </row>
    <row r="44" spans="1:13" ht="15">
      <c r="A44" s="15">
        <v>18</v>
      </c>
      <c r="B44" s="7">
        <v>32.2</v>
      </c>
      <c r="C44" s="7">
        <v>12.88</v>
      </c>
      <c r="D44" s="7">
        <v>17.64</v>
      </c>
      <c r="J44" s="6">
        <v>13</v>
      </c>
      <c r="K44" s="16">
        <f>0.934434673389862/0.934434673389862</f>
        <v>1</v>
      </c>
      <c r="L44" s="16">
        <f>0.652187200548847/2.91096205052172</f>
        <v>0.22404524319784866</v>
      </c>
      <c r="M44" s="16">
        <f>0.524763430625462/10.4830635276423</f>
        <v>0.050058213349727196</v>
      </c>
    </row>
    <row r="45" spans="1:13" ht="15">
      <c r="A45" s="15">
        <v>19</v>
      </c>
      <c r="B45" s="7">
        <v>23.520000000000003</v>
      </c>
      <c r="C45" s="7">
        <v>7.5600000000000005</v>
      </c>
      <c r="D45" s="7">
        <v>12.600000000000001</v>
      </c>
      <c r="J45" s="6">
        <v>14</v>
      </c>
      <c r="K45" s="16">
        <f>2.91096205052172/2.91096205052172</f>
        <v>1</v>
      </c>
      <c r="L45" s="16">
        <f>0.7244228373599/10.4830635276423</f>
        <v>0.06910411593421173</v>
      </c>
      <c r="M45" s="16"/>
    </row>
    <row r="46" spans="1:13" ht="15">
      <c r="A46" s="15">
        <v>20</v>
      </c>
      <c r="B46" s="7">
        <v>20.160000000000004</v>
      </c>
      <c r="C46" s="7">
        <v>15.120000000000001</v>
      </c>
      <c r="D46" s="7">
        <v>11.48</v>
      </c>
      <c r="J46" s="9" t="s">
        <v>4</v>
      </c>
      <c r="K46" s="9">
        <v>1</v>
      </c>
      <c r="L46" s="9">
        <v>0.5637996789415418</v>
      </c>
      <c r="M46" s="9">
        <v>0.15041912210514355</v>
      </c>
    </row>
    <row r="47" spans="1:13" ht="15">
      <c r="A47" s="15">
        <v>21</v>
      </c>
      <c r="B47" s="7">
        <v>19.040000000000003</v>
      </c>
      <c r="C47" s="7">
        <v>13.440000000000001</v>
      </c>
      <c r="D47" s="7">
        <v>11.760000000000002</v>
      </c>
      <c r="J47" s="9" t="s">
        <v>42</v>
      </c>
      <c r="K47" s="9">
        <v>0</v>
      </c>
      <c r="L47" s="9">
        <v>0.11708288453186468</v>
      </c>
      <c r="M47" s="9">
        <v>0.06364512032221231</v>
      </c>
    </row>
    <row r="48" spans="1:4" ht="15">
      <c r="A48" s="15">
        <v>22</v>
      </c>
      <c r="B48" s="7">
        <v>17.080000000000002</v>
      </c>
      <c r="C48" s="7">
        <v>4.2</v>
      </c>
      <c r="D48" s="7">
        <v>11.200000000000001</v>
      </c>
    </row>
    <row r="49" spans="1:4" ht="15">
      <c r="A49" s="15">
        <v>23</v>
      </c>
      <c r="B49" s="7">
        <v>17.64</v>
      </c>
      <c r="C49" s="7">
        <v>14.280000000000001</v>
      </c>
      <c r="D49" s="7">
        <v>11.200000000000001</v>
      </c>
    </row>
    <row r="50" spans="1:4" ht="15">
      <c r="A50" s="15">
        <v>24</v>
      </c>
      <c r="B50" s="7">
        <v>12.600000000000001</v>
      </c>
      <c r="C50" s="7">
        <v>12.600000000000001</v>
      </c>
      <c r="D50" s="7">
        <v>9.8</v>
      </c>
    </row>
    <row r="51" spans="1:4" ht="15">
      <c r="A51" s="15">
        <v>25</v>
      </c>
      <c r="B51" s="7">
        <v>11.48</v>
      </c>
      <c r="C51" s="7">
        <v>8.96</v>
      </c>
      <c r="D51" s="7">
        <v>10.64</v>
      </c>
    </row>
    <row r="52" spans="1:4" ht="15">
      <c r="A52" s="15">
        <v>26</v>
      </c>
      <c r="B52" s="7">
        <v>36.96</v>
      </c>
      <c r="C52" s="7">
        <v>10.080000000000002</v>
      </c>
      <c r="D52" s="7">
        <v>10.360000000000001</v>
      </c>
    </row>
    <row r="53" spans="1:4" ht="15">
      <c r="A53" s="15">
        <v>27</v>
      </c>
      <c r="B53" s="7">
        <v>24.080000000000002</v>
      </c>
      <c r="C53" s="7">
        <v>13.72</v>
      </c>
      <c r="D53" s="7">
        <v>10.080000000000002</v>
      </c>
    </row>
    <row r="54" spans="1:4" ht="15">
      <c r="A54" s="15">
        <v>28</v>
      </c>
      <c r="B54" s="7">
        <v>22.680000000000003</v>
      </c>
      <c r="C54" s="7">
        <v>10.64</v>
      </c>
      <c r="D54" s="7">
        <v>6.720000000000001</v>
      </c>
    </row>
    <row r="55" spans="1:4" ht="15">
      <c r="A55" s="15">
        <v>29</v>
      </c>
      <c r="B55" s="7">
        <v>23.240000000000002</v>
      </c>
      <c r="C55" s="7">
        <v>14.000000000000002</v>
      </c>
      <c r="D55" s="7">
        <v>8.680000000000001</v>
      </c>
    </row>
    <row r="56" spans="1:4" ht="15">
      <c r="A56" s="15">
        <v>30</v>
      </c>
      <c r="B56" s="7">
        <v>26.040000000000003</v>
      </c>
      <c r="C56" s="7">
        <v>10.360000000000001</v>
      </c>
      <c r="D56" s="7">
        <v>7.000000000000001</v>
      </c>
    </row>
    <row r="57" spans="1:4" ht="15">
      <c r="A57" s="15">
        <v>31</v>
      </c>
      <c r="B57" s="7">
        <v>15.120000000000001</v>
      </c>
      <c r="C57" s="7">
        <v>11.760000000000002</v>
      </c>
      <c r="D57" s="7">
        <v>7.000000000000001</v>
      </c>
    </row>
    <row r="58" spans="1:4" ht="15">
      <c r="A58" s="15">
        <v>32</v>
      </c>
      <c r="B58" s="7">
        <v>17.080000000000002</v>
      </c>
      <c r="C58" s="7">
        <v>10.360000000000001</v>
      </c>
      <c r="D58" s="7">
        <v>9.24</v>
      </c>
    </row>
    <row r="59" spans="1:4" ht="15">
      <c r="A59" s="15">
        <v>33</v>
      </c>
      <c r="B59" s="7">
        <v>13.72</v>
      </c>
      <c r="C59" s="7">
        <v>9.8</v>
      </c>
      <c r="D59" s="7">
        <v>12.600000000000001</v>
      </c>
    </row>
    <row r="60" spans="1:4" ht="15">
      <c r="A60" s="15">
        <v>34</v>
      </c>
      <c r="B60" s="7">
        <v>24.360000000000003</v>
      </c>
      <c r="C60" s="7">
        <v>12.040000000000001</v>
      </c>
      <c r="D60" s="7">
        <v>8.4</v>
      </c>
    </row>
    <row r="61" spans="1:4" ht="15">
      <c r="A61" s="15">
        <v>35</v>
      </c>
      <c r="B61" s="7">
        <v>12.88</v>
      </c>
      <c r="C61" s="7">
        <v>11.760000000000002</v>
      </c>
      <c r="D61" s="7">
        <v>5.880000000000001</v>
      </c>
    </row>
    <row r="62" spans="1:4" ht="15">
      <c r="A62" s="15">
        <v>36</v>
      </c>
      <c r="B62" s="7">
        <v>16.8</v>
      </c>
      <c r="C62" s="7">
        <v>20.720000000000002</v>
      </c>
      <c r="D62" s="7">
        <v>10.080000000000002</v>
      </c>
    </row>
    <row r="63" spans="1:4" ht="15">
      <c r="A63" s="15">
        <v>37</v>
      </c>
      <c r="B63" s="7">
        <v>12.600000000000001</v>
      </c>
      <c r="C63" s="7">
        <v>13.72</v>
      </c>
      <c r="D63" s="7">
        <v>9.520000000000001</v>
      </c>
    </row>
    <row r="64" spans="1:4" ht="15">
      <c r="A64" s="15">
        <v>38</v>
      </c>
      <c r="B64" s="7">
        <v>13.440000000000001</v>
      </c>
      <c r="C64" s="7">
        <v>10.080000000000002</v>
      </c>
      <c r="D64" s="7">
        <v>6.720000000000001</v>
      </c>
    </row>
    <row r="65" spans="1:4" ht="15">
      <c r="A65" s="15">
        <v>39</v>
      </c>
      <c r="B65" s="7">
        <v>15.400000000000002</v>
      </c>
      <c r="C65" s="7">
        <v>25.480000000000004</v>
      </c>
      <c r="D65" s="7">
        <v>7.5600000000000005</v>
      </c>
    </row>
    <row r="66" spans="1:4" ht="15">
      <c r="A66" s="15">
        <v>40</v>
      </c>
      <c r="B66" s="7">
        <v>14.280000000000001</v>
      </c>
      <c r="C66" s="7">
        <v>16.240000000000002</v>
      </c>
      <c r="D66" s="7">
        <v>12.600000000000001</v>
      </c>
    </row>
    <row r="67" spans="1:4" ht="15">
      <c r="A67" s="15">
        <v>41</v>
      </c>
      <c r="B67" s="7">
        <v>12.600000000000001</v>
      </c>
      <c r="C67" s="7">
        <v>23.520000000000003</v>
      </c>
      <c r="D67" s="7">
        <v>13.440000000000001</v>
      </c>
    </row>
    <row r="68" spans="1:4" ht="15">
      <c r="A68" s="15">
        <v>42</v>
      </c>
      <c r="B68" s="7">
        <v>14.280000000000001</v>
      </c>
      <c r="C68" s="7">
        <v>21.000000000000004</v>
      </c>
      <c r="D68" s="7">
        <v>5.6000000000000005</v>
      </c>
    </row>
    <row r="69" spans="1:4" ht="15">
      <c r="A69" s="15">
        <v>43</v>
      </c>
      <c r="B69" s="7">
        <v>15.96</v>
      </c>
      <c r="C69" s="7">
        <v>21.840000000000003</v>
      </c>
      <c r="D69" s="7">
        <v>5.880000000000001</v>
      </c>
    </row>
    <row r="70" spans="1:4" ht="15">
      <c r="A70" s="15">
        <v>44</v>
      </c>
      <c r="B70" s="7">
        <v>21.28</v>
      </c>
      <c r="C70" s="7">
        <v>23.520000000000003</v>
      </c>
      <c r="D70" s="7">
        <v>8.4</v>
      </c>
    </row>
    <row r="71" spans="1:4" ht="15">
      <c r="A71" s="15">
        <v>45</v>
      </c>
      <c r="B71" s="7">
        <v>24.64</v>
      </c>
      <c r="C71" s="7">
        <v>25.76</v>
      </c>
      <c r="D71" s="7">
        <v>10.360000000000001</v>
      </c>
    </row>
    <row r="72" spans="1:4" ht="15">
      <c r="A72" s="15">
        <v>46</v>
      </c>
      <c r="B72" s="7">
        <v>21.840000000000003</v>
      </c>
      <c r="C72" s="7">
        <v>23.520000000000003</v>
      </c>
      <c r="D72" s="7">
        <v>9.520000000000001</v>
      </c>
    </row>
    <row r="73" spans="1:4" ht="15">
      <c r="A73" s="15">
        <v>47</v>
      </c>
      <c r="B73" s="7">
        <v>19.040000000000003</v>
      </c>
      <c r="C73" s="7">
        <v>27.44</v>
      </c>
      <c r="D73" s="7">
        <v>10.920000000000002</v>
      </c>
    </row>
    <row r="74" spans="1:4" ht="15">
      <c r="A74" s="15">
        <v>48</v>
      </c>
      <c r="B74" s="7">
        <v>21.28</v>
      </c>
      <c r="C74" s="7">
        <v>20.720000000000002</v>
      </c>
      <c r="D74" s="7">
        <v>8.96</v>
      </c>
    </row>
    <row r="75" spans="1:4" ht="15">
      <c r="A75" s="15">
        <v>49</v>
      </c>
      <c r="B75" s="7">
        <v>9.24</v>
      </c>
      <c r="C75" s="7">
        <v>24.360000000000003</v>
      </c>
      <c r="D75" s="7">
        <v>5.880000000000001</v>
      </c>
    </row>
    <row r="76" spans="1:4" ht="15">
      <c r="A76" s="15">
        <v>50</v>
      </c>
      <c r="B76" s="7">
        <v>10.080000000000002</v>
      </c>
      <c r="C76" s="7">
        <v>15.120000000000001</v>
      </c>
      <c r="D76" s="7">
        <v>11.760000000000002</v>
      </c>
    </row>
    <row r="77" spans="1:4" ht="15">
      <c r="A77" s="15">
        <v>51</v>
      </c>
      <c r="B77" s="7">
        <v>31.360000000000003</v>
      </c>
      <c r="C77" s="7">
        <v>19.040000000000003</v>
      </c>
      <c r="D77" s="7">
        <v>11.48</v>
      </c>
    </row>
    <row r="78" spans="1:4" ht="15">
      <c r="A78" s="15">
        <v>52</v>
      </c>
      <c r="B78" s="7">
        <v>17.080000000000002</v>
      </c>
      <c r="C78" s="7">
        <v>34.720000000000006</v>
      </c>
      <c r="D78" s="7">
        <v>5.880000000000001</v>
      </c>
    </row>
    <row r="79" spans="1:4" ht="15">
      <c r="A79" s="15">
        <v>53</v>
      </c>
      <c r="B79" s="7">
        <v>21.000000000000004</v>
      </c>
      <c r="C79" s="7">
        <v>16.8</v>
      </c>
      <c r="D79" s="7">
        <v>10.920000000000002</v>
      </c>
    </row>
    <row r="80" spans="1:4" ht="15">
      <c r="A80" s="15">
        <v>54</v>
      </c>
      <c r="B80" s="7">
        <v>12.600000000000001</v>
      </c>
      <c r="C80" s="7">
        <v>15.680000000000001</v>
      </c>
      <c r="D80" s="7">
        <v>9.24</v>
      </c>
    </row>
    <row r="81" spans="1:4" ht="15">
      <c r="A81" s="15">
        <v>55</v>
      </c>
      <c r="B81" s="7">
        <v>18.200000000000003</v>
      </c>
      <c r="C81" s="7">
        <v>12.040000000000001</v>
      </c>
      <c r="D81" s="7">
        <v>7.5600000000000005</v>
      </c>
    </row>
    <row r="82" spans="1:4" ht="15">
      <c r="A82" s="15">
        <v>56</v>
      </c>
      <c r="B82" s="7">
        <v>13.440000000000001</v>
      </c>
      <c r="C82" s="7">
        <v>14.560000000000002</v>
      </c>
      <c r="D82" s="7">
        <v>8.96</v>
      </c>
    </row>
    <row r="83" spans="1:4" ht="15">
      <c r="A83" s="15">
        <v>57</v>
      </c>
      <c r="B83" s="7">
        <v>8.680000000000001</v>
      </c>
      <c r="C83" s="7">
        <v>12.88</v>
      </c>
      <c r="D83" s="7">
        <v>11.760000000000002</v>
      </c>
    </row>
    <row r="84" spans="1:4" ht="15">
      <c r="A84" s="15">
        <v>58</v>
      </c>
      <c r="B84" s="7">
        <v>24.360000000000003</v>
      </c>
      <c r="C84" s="7">
        <v>8.4</v>
      </c>
      <c r="D84" s="7">
        <v>7.840000000000001</v>
      </c>
    </row>
    <row r="85" spans="1:4" ht="15">
      <c r="A85" s="15">
        <v>59</v>
      </c>
      <c r="B85" s="7">
        <v>15.680000000000001</v>
      </c>
      <c r="C85" s="7">
        <v>8.96</v>
      </c>
      <c r="D85" s="7">
        <v>8.4</v>
      </c>
    </row>
    <row r="86" spans="1:4" ht="15">
      <c r="A86" s="15">
        <v>60</v>
      </c>
      <c r="B86" s="7">
        <v>31.080000000000002</v>
      </c>
      <c r="C86" s="7">
        <v>12.600000000000001</v>
      </c>
      <c r="D86" s="7">
        <v>6.720000000000001</v>
      </c>
    </row>
    <row r="87" spans="1:4" ht="15">
      <c r="A87" s="15">
        <v>61</v>
      </c>
      <c r="B87" s="7">
        <v>32.760000000000005</v>
      </c>
      <c r="C87" s="7">
        <v>15.96</v>
      </c>
      <c r="D87" s="7">
        <v>4.48</v>
      </c>
    </row>
    <row r="88" spans="1:4" ht="15">
      <c r="A88" s="15">
        <v>62</v>
      </c>
      <c r="B88" s="7">
        <v>8.4</v>
      </c>
      <c r="C88" s="7">
        <v>17.64</v>
      </c>
      <c r="D88" s="7">
        <v>6.16</v>
      </c>
    </row>
    <row r="89" spans="1:4" ht="15">
      <c r="A89" s="15">
        <v>63</v>
      </c>
      <c r="B89" s="7">
        <v>11.760000000000002</v>
      </c>
      <c r="C89" s="7">
        <v>27.44</v>
      </c>
      <c r="D89" s="7">
        <v>9.520000000000001</v>
      </c>
    </row>
    <row r="90" spans="1:4" ht="15">
      <c r="A90" s="15">
        <v>64</v>
      </c>
      <c r="B90" s="7">
        <v>11.760000000000002</v>
      </c>
      <c r="C90" s="7">
        <v>11.760000000000002</v>
      </c>
      <c r="D90" s="7">
        <v>9.24</v>
      </c>
    </row>
    <row r="91" spans="1:4" ht="15">
      <c r="A91" s="15">
        <v>65</v>
      </c>
      <c r="B91" s="7">
        <v>18.48</v>
      </c>
      <c r="C91" s="7">
        <v>29.680000000000003</v>
      </c>
      <c r="D91" s="7">
        <v>9.24</v>
      </c>
    </row>
    <row r="92" spans="1:4" ht="15">
      <c r="A92" s="15">
        <v>66</v>
      </c>
      <c r="B92" s="7">
        <v>21.000000000000004</v>
      </c>
      <c r="C92" s="7">
        <v>33.6</v>
      </c>
      <c r="D92" s="7">
        <v>5.880000000000001</v>
      </c>
    </row>
    <row r="93" spans="1:4" ht="15">
      <c r="A93" s="15">
        <v>67</v>
      </c>
      <c r="B93" s="7">
        <v>20.160000000000004</v>
      </c>
      <c r="C93" s="7">
        <v>18.48</v>
      </c>
      <c r="D93" s="7">
        <v>16.8</v>
      </c>
    </row>
    <row r="94" spans="1:4" ht="15">
      <c r="A94" s="15">
        <v>68</v>
      </c>
      <c r="B94" s="7">
        <v>52.64000000000001</v>
      </c>
      <c r="C94" s="7">
        <v>12.32</v>
      </c>
      <c r="D94" s="7">
        <v>10.920000000000002</v>
      </c>
    </row>
    <row r="95" spans="1:4" ht="15">
      <c r="A95" s="15">
        <v>69</v>
      </c>
      <c r="B95" s="7">
        <v>25.480000000000004</v>
      </c>
      <c r="C95" s="7">
        <v>24.64</v>
      </c>
      <c r="D95" s="7">
        <v>13.72</v>
      </c>
    </row>
    <row r="96" spans="1:4" ht="15">
      <c r="A96" s="15">
        <v>70</v>
      </c>
      <c r="B96" s="7">
        <v>11.200000000000001</v>
      </c>
      <c r="C96" s="7">
        <v>19.040000000000003</v>
      </c>
      <c r="D96" s="7">
        <v>5.040000000000001</v>
      </c>
    </row>
    <row r="97" spans="1:4" ht="15">
      <c r="A97" s="15">
        <v>71</v>
      </c>
      <c r="B97" s="7">
        <v>13.440000000000001</v>
      </c>
      <c r="C97" s="7">
        <v>14.000000000000002</v>
      </c>
      <c r="D97" s="7">
        <v>3.6400000000000006</v>
      </c>
    </row>
    <row r="98" spans="1:4" ht="15">
      <c r="A98" s="15">
        <v>72</v>
      </c>
      <c r="B98" s="7">
        <v>12.600000000000001</v>
      </c>
      <c r="C98" s="7">
        <v>15.120000000000001</v>
      </c>
      <c r="D98" s="7">
        <v>5.880000000000001</v>
      </c>
    </row>
    <row r="99" spans="1:4" ht="15">
      <c r="A99" s="15">
        <v>73</v>
      </c>
      <c r="B99" s="7">
        <v>25.480000000000004</v>
      </c>
      <c r="C99" s="7">
        <v>18.76</v>
      </c>
      <c r="D99" s="7">
        <v>8.680000000000001</v>
      </c>
    </row>
    <row r="100" spans="1:4" ht="15">
      <c r="A100" s="15">
        <v>74</v>
      </c>
      <c r="B100" s="7">
        <v>13.72</v>
      </c>
      <c r="C100" s="7">
        <v>10.360000000000001</v>
      </c>
      <c r="D100" s="7">
        <v>10.360000000000001</v>
      </c>
    </row>
    <row r="101" spans="1:4" ht="15">
      <c r="A101" s="15">
        <v>75</v>
      </c>
      <c r="B101" s="7">
        <v>13.72</v>
      </c>
      <c r="C101" s="7">
        <v>18.200000000000003</v>
      </c>
      <c r="D101" s="7">
        <v>5.040000000000001</v>
      </c>
    </row>
    <row r="102" spans="1:4" ht="15">
      <c r="A102" s="15">
        <v>76</v>
      </c>
      <c r="B102" s="7">
        <v>25.76</v>
      </c>
      <c r="C102" s="7">
        <v>14.000000000000002</v>
      </c>
      <c r="D102" s="7">
        <v>19.040000000000003</v>
      </c>
    </row>
    <row r="103" spans="1:4" ht="15">
      <c r="A103" s="15">
        <v>77</v>
      </c>
      <c r="B103" s="7">
        <v>30.520000000000003</v>
      </c>
      <c r="C103" s="7">
        <v>15.400000000000002</v>
      </c>
      <c r="D103" s="7">
        <v>16.240000000000002</v>
      </c>
    </row>
    <row r="104" spans="1:4" ht="15">
      <c r="A104" s="15">
        <v>78</v>
      </c>
      <c r="B104" s="7">
        <v>11.760000000000002</v>
      </c>
      <c r="C104" s="7">
        <v>18.76</v>
      </c>
      <c r="D104" s="7">
        <v>12.32</v>
      </c>
    </row>
    <row r="105" spans="1:4" ht="15">
      <c r="A105" s="15">
        <v>79</v>
      </c>
      <c r="B105" s="7">
        <v>20.160000000000004</v>
      </c>
      <c r="C105" s="7">
        <v>14.000000000000002</v>
      </c>
      <c r="D105" s="7">
        <v>17.080000000000002</v>
      </c>
    </row>
    <row r="106" spans="1:4" ht="15">
      <c r="A106" s="15">
        <v>80</v>
      </c>
      <c r="B106" s="7">
        <v>18.76</v>
      </c>
      <c r="C106" s="7">
        <v>22.680000000000003</v>
      </c>
      <c r="D106" s="7">
        <v>13.440000000000001</v>
      </c>
    </row>
    <row r="107" spans="1:4" ht="15">
      <c r="A107" s="15">
        <v>81</v>
      </c>
      <c r="B107" s="7">
        <v>12.32</v>
      </c>
      <c r="C107" s="7">
        <v>20.160000000000004</v>
      </c>
      <c r="D107" s="7">
        <v>7.840000000000001</v>
      </c>
    </row>
    <row r="108" spans="1:4" ht="15">
      <c r="A108" s="15">
        <v>82</v>
      </c>
      <c r="B108" s="7">
        <v>11.48</v>
      </c>
      <c r="C108" s="7">
        <v>29.680000000000003</v>
      </c>
      <c r="D108" s="7">
        <v>14.560000000000002</v>
      </c>
    </row>
    <row r="109" spans="1:4" ht="15">
      <c r="A109" s="15">
        <v>83</v>
      </c>
      <c r="B109" s="7">
        <v>25.200000000000003</v>
      </c>
      <c r="C109" s="7">
        <v>17.92</v>
      </c>
      <c r="D109" s="7">
        <v>8.4</v>
      </c>
    </row>
    <row r="110" spans="1:4" ht="15">
      <c r="A110" s="15">
        <v>84</v>
      </c>
      <c r="B110" s="7">
        <v>23.520000000000003</v>
      </c>
      <c r="C110" s="7">
        <v>10.64</v>
      </c>
      <c r="D110" s="7">
        <v>12.040000000000001</v>
      </c>
    </row>
    <row r="111" spans="1:4" ht="15">
      <c r="A111" s="15">
        <v>85</v>
      </c>
      <c r="B111" s="7">
        <v>12.600000000000001</v>
      </c>
      <c r="C111" s="7">
        <v>10.080000000000002</v>
      </c>
      <c r="D111" s="7">
        <v>11.760000000000002</v>
      </c>
    </row>
    <row r="112" spans="1:4" ht="15">
      <c r="A112" s="15">
        <v>86</v>
      </c>
      <c r="B112" s="7">
        <v>13.72</v>
      </c>
      <c r="C112" s="7">
        <v>16.240000000000002</v>
      </c>
      <c r="D112" s="7">
        <v>14.560000000000002</v>
      </c>
    </row>
    <row r="113" spans="1:4" ht="15">
      <c r="A113" s="15">
        <v>87</v>
      </c>
      <c r="B113" s="7">
        <v>37.800000000000004</v>
      </c>
      <c r="C113" s="7">
        <v>27.720000000000002</v>
      </c>
      <c r="D113" s="7">
        <v>21.000000000000004</v>
      </c>
    </row>
    <row r="114" spans="1:4" ht="15">
      <c r="A114" s="15">
        <v>88</v>
      </c>
      <c r="B114" s="7">
        <v>27.44</v>
      </c>
      <c r="C114" s="7">
        <v>26.6</v>
      </c>
      <c r="D114" s="7">
        <v>10.64</v>
      </c>
    </row>
    <row r="115" spans="1:4" ht="15">
      <c r="A115" s="15">
        <v>89</v>
      </c>
      <c r="B115" s="7">
        <v>31.360000000000003</v>
      </c>
      <c r="C115" s="7">
        <v>12.32</v>
      </c>
      <c r="D115" s="7">
        <v>9.24</v>
      </c>
    </row>
    <row r="116" spans="1:4" ht="15">
      <c r="A116" s="15">
        <v>90</v>
      </c>
      <c r="B116" s="7">
        <v>10.080000000000002</v>
      </c>
      <c r="C116" s="7">
        <v>19.880000000000003</v>
      </c>
      <c r="D116" s="7">
        <v>8.4</v>
      </c>
    </row>
    <row r="117" spans="1:4" ht="15">
      <c r="A117" s="15">
        <v>91</v>
      </c>
      <c r="B117" s="7">
        <v>14.000000000000002</v>
      </c>
      <c r="C117" s="7">
        <v>15.400000000000002</v>
      </c>
      <c r="D117" s="7">
        <v>13.72</v>
      </c>
    </row>
    <row r="118" spans="1:4" ht="15">
      <c r="A118" s="15">
        <v>92</v>
      </c>
      <c r="B118" s="7">
        <v>28.000000000000004</v>
      </c>
      <c r="C118" s="7">
        <v>13.160000000000002</v>
      </c>
      <c r="D118" s="7">
        <v>8.96</v>
      </c>
    </row>
    <row r="119" spans="1:4" ht="15">
      <c r="A119" s="15">
        <v>93</v>
      </c>
      <c r="B119" s="7">
        <v>22.400000000000002</v>
      </c>
      <c r="C119" s="7">
        <v>14.560000000000002</v>
      </c>
      <c r="D119" s="7">
        <v>20.720000000000002</v>
      </c>
    </row>
    <row r="120" spans="1:4" ht="15">
      <c r="A120" s="15">
        <v>94</v>
      </c>
      <c r="B120" s="7">
        <v>15.680000000000001</v>
      </c>
      <c r="C120" s="7">
        <v>12.040000000000001</v>
      </c>
      <c r="D120" s="7">
        <v>13.440000000000001</v>
      </c>
    </row>
    <row r="121" spans="1:4" ht="15">
      <c r="A121" s="15">
        <v>95</v>
      </c>
      <c r="B121" s="7">
        <v>15.680000000000001</v>
      </c>
      <c r="C121" s="7">
        <v>13.440000000000001</v>
      </c>
      <c r="D121" s="7">
        <v>14.840000000000002</v>
      </c>
    </row>
    <row r="122" spans="1:4" ht="15">
      <c r="A122" s="15">
        <v>96</v>
      </c>
      <c r="B122" s="7">
        <v>11.200000000000001</v>
      </c>
      <c r="C122" s="7">
        <v>35.84</v>
      </c>
      <c r="D122" s="7">
        <v>11.200000000000001</v>
      </c>
    </row>
    <row r="123" spans="1:4" ht="15">
      <c r="A123" s="15">
        <v>97</v>
      </c>
      <c r="B123" s="7">
        <v>14.560000000000002</v>
      </c>
      <c r="C123" s="7">
        <v>12.600000000000001</v>
      </c>
      <c r="D123" s="7">
        <v>12.88</v>
      </c>
    </row>
    <row r="124" spans="1:4" ht="15">
      <c r="A124" s="15">
        <v>98</v>
      </c>
      <c r="B124" s="7">
        <v>17.92</v>
      </c>
      <c r="C124" s="7">
        <v>14.560000000000002</v>
      </c>
      <c r="D124" s="7">
        <v>15.96</v>
      </c>
    </row>
    <row r="125" spans="1:4" ht="15">
      <c r="A125" s="15">
        <v>99</v>
      </c>
      <c r="B125" s="7">
        <v>16.240000000000002</v>
      </c>
      <c r="C125" s="7">
        <v>16.520000000000003</v>
      </c>
      <c r="D125" s="7">
        <v>10.64</v>
      </c>
    </row>
    <row r="126" spans="1:4" ht="15">
      <c r="A126" s="15">
        <v>100</v>
      </c>
      <c r="B126" s="7">
        <v>14.280000000000001</v>
      </c>
      <c r="C126" s="7">
        <v>34.440000000000005</v>
      </c>
      <c r="D126" s="7">
        <v>14.000000000000002</v>
      </c>
    </row>
    <row r="127" spans="1:4" ht="15">
      <c r="A127" s="15">
        <v>101</v>
      </c>
      <c r="B127" s="7">
        <v>23.520000000000003</v>
      </c>
      <c r="C127" s="7">
        <v>19.040000000000003</v>
      </c>
      <c r="D127" s="7">
        <v>10.64</v>
      </c>
    </row>
    <row r="128" spans="1:4" ht="15">
      <c r="A128" s="15">
        <v>102</v>
      </c>
      <c r="B128" s="7">
        <v>17.92</v>
      </c>
      <c r="C128" s="7">
        <v>21.840000000000003</v>
      </c>
      <c r="D128" s="7">
        <v>14.000000000000002</v>
      </c>
    </row>
    <row r="129" spans="1:4" ht="15">
      <c r="A129" s="15">
        <v>103</v>
      </c>
      <c r="B129" s="7">
        <v>19.040000000000003</v>
      </c>
      <c r="C129" s="7">
        <v>19.32</v>
      </c>
      <c r="D129" s="7">
        <v>15.680000000000001</v>
      </c>
    </row>
    <row r="130" spans="1:4" ht="15">
      <c r="A130" s="15">
        <v>104</v>
      </c>
      <c r="B130" s="7">
        <v>29.960000000000004</v>
      </c>
      <c r="C130" s="7">
        <v>11.48</v>
      </c>
      <c r="D130" s="7">
        <v>14.560000000000002</v>
      </c>
    </row>
    <row r="131" spans="1:4" ht="15">
      <c r="A131" s="15">
        <v>105</v>
      </c>
      <c r="B131" s="7">
        <v>23.240000000000002</v>
      </c>
      <c r="C131" s="7">
        <v>13.72</v>
      </c>
      <c r="D131" s="7">
        <v>22.400000000000002</v>
      </c>
    </row>
    <row r="132" spans="1:4" ht="15">
      <c r="A132" s="15">
        <v>106</v>
      </c>
      <c r="B132" s="7">
        <v>14.840000000000002</v>
      </c>
      <c r="C132" s="7">
        <v>10.920000000000002</v>
      </c>
      <c r="D132" s="7">
        <v>10.64</v>
      </c>
    </row>
    <row r="133" spans="1:4" ht="15">
      <c r="A133" s="15">
        <v>107</v>
      </c>
      <c r="B133" s="7">
        <v>28.840000000000003</v>
      </c>
      <c r="C133" s="7">
        <v>12.600000000000001</v>
      </c>
      <c r="D133" s="7">
        <v>20.160000000000004</v>
      </c>
    </row>
    <row r="134" spans="1:4" ht="15">
      <c r="A134" s="15">
        <v>108</v>
      </c>
      <c r="B134" s="7">
        <v>24.360000000000003</v>
      </c>
      <c r="C134" s="7">
        <v>13.72</v>
      </c>
      <c r="D134" s="7">
        <v>8.4</v>
      </c>
    </row>
    <row r="135" spans="1:4" ht="15">
      <c r="A135" s="15">
        <v>109</v>
      </c>
      <c r="B135" s="7">
        <v>23.520000000000003</v>
      </c>
      <c r="C135" s="7">
        <v>12.040000000000001</v>
      </c>
      <c r="D135" s="7">
        <v>11.200000000000001</v>
      </c>
    </row>
    <row r="136" spans="1:4" ht="15">
      <c r="A136" s="15">
        <v>110</v>
      </c>
      <c r="B136" s="7">
        <v>25.200000000000003</v>
      </c>
      <c r="C136" s="7">
        <v>8.96</v>
      </c>
      <c r="D136" s="7">
        <v>16.8</v>
      </c>
    </row>
    <row r="137" spans="1:4" ht="15">
      <c r="A137" s="15">
        <v>111</v>
      </c>
      <c r="B137" s="7">
        <v>19.6</v>
      </c>
      <c r="C137" s="7">
        <v>9.24</v>
      </c>
      <c r="D137" s="7">
        <v>17.080000000000002</v>
      </c>
    </row>
    <row r="138" spans="1:4" ht="15">
      <c r="A138" s="15">
        <v>112</v>
      </c>
      <c r="B138" s="7">
        <v>31.080000000000002</v>
      </c>
      <c r="C138" s="7">
        <v>7.840000000000001</v>
      </c>
      <c r="D138" s="7">
        <v>15.400000000000002</v>
      </c>
    </row>
    <row r="139" spans="1:4" ht="15">
      <c r="A139" s="15">
        <v>113</v>
      </c>
      <c r="B139" s="7">
        <v>27.44</v>
      </c>
      <c r="C139" s="7">
        <v>14.840000000000002</v>
      </c>
      <c r="D139" s="7">
        <v>8.120000000000001</v>
      </c>
    </row>
    <row r="140" spans="1:4" ht="15">
      <c r="A140" s="15">
        <v>114</v>
      </c>
      <c r="B140" s="7">
        <v>14.000000000000002</v>
      </c>
      <c r="C140" s="7">
        <v>15.400000000000002</v>
      </c>
      <c r="D140" s="7">
        <v>12.600000000000001</v>
      </c>
    </row>
    <row r="141" spans="1:4" ht="15">
      <c r="A141" s="15">
        <v>115</v>
      </c>
      <c r="B141" s="7">
        <v>10.64</v>
      </c>
      <c r="C141" s="7">
        <v>20.720000000000002</v>
      </c>
      <c r="D141" s="7">
        <v>14.840000000000002</v>
      </c>
    </row>
    <row r="142" spans="1:4" ht="15">
      <c r="A142" s="15">
        <v>116</v>
      </c>
      <c r="B142" s="7">
        <v>11.200000000000001</v>
      </c>
      <c r="C142" s="7">
        <v>17.080000000000002</v>
      </c>
      <c r="D142" s="7">
        <v>12.600000000000001</v>
      </c>
    </row>
    <row r="143" spans="1:4" ht="15">
      <c r="A143" s="15">
        <v>117</v>
      </c>
      <c r="B143" s="7">
        <v>28.000000000000004</v>
      </c>
      <c r="C143" s="7">
        <v>39.2</v>
      </c>
      <c r="D143" s="7">
        <v>9.24</v>
      </c>
    </row>
    <row r="144" spans="1:4" ht="15">
      <c r="A144" s="15">
        <v>118</v>
      </c>
      <c r="B144" s="7">
        <v>13.440000000000001</v>
      </c>
      <c r="C144" s="7">
        <v>17.64</v>
      </c>
      <c r="D144" s="7">
        <v>14.000000000000002</v>
      </c>
    </row>
    <row r="145" spans="1:4" ht="15">
      <c r="A145" s="15">
        <v>119</v>
      </c>
      <c r="B145" s="7">
        <v>14.840000000000002</v>
      </c>
      <c r="C145" s="7">
        <v>25.200000000000003</v>
      </c>
      <c r="D145" s="7">
        <v>9.520000000000001</v>
      </c>
    </row>
    <row r="146" spans="1:4" ht="15">
      <c r="A146" s="15">
        <v>120</v>
      </c>
      <c r="B146" s="7">
        <v>12.88</v>
      </c>
      <c r="C146" s="7">
        <v>16.8</v>
      </c>
      <c r="D146" s="7">
        <v>8.4</v>
      </c>
    </row>
    <row r="147" spans="1:4" ht="15">
      <c r="A147" s="15">
        <v>121</v>
      </c>
      <c r="B147" s="7">
        <v>16.520000000000003</v>
      </c>
      <c r="C147" s="7">
        <v>17.92</v>
      </c>
      <c r="D147" s="7">
        <v>10.360000000000001</v>
      </c>
    </row>
    <row r="148" spans="1:4" ht="15">
      <c r="A148" s="15">
        <v>122</v>
      </c>
      <c r="B148" s="7">
        <v>21.840000000000003</v>
      </c>
      <c r="C148" s="7">
        <v>16.240000000000002</v>
      </c>
      <c r="D148" s="7">
        <v>8.680000000000001</v>
      </c>
    </row>
    <row r="149" spans="1:4" ht="15">
      <c r="A149" s="15">
        <v>123</v>
      </c>
      <c r="B149" s="7">
        <v>16.8</v>
      </c>
      <c r="C149" s="7">
        <v>14.000000000000002</v>
      </c>
      <c r="D149" s="7">
        <v>5.040000000000001</v>
      </c>
    </row>
    <row r="150" spans="1:4" ht="15">
      <c r="A150" s="15">
        <v>124</v>
      </c>
      <c r="B150" s="7">
        <v>19.6</v>
      </c>
      <c r="C150" s="7">
        <v>16.8</v>
      </c>
      <c r="D150" s="7">
        <v>11.48</v>
      </c>
    </row>
    <row r="151" spans="1:4" ht="15">
      <c r="A151" s="15">
        <v>125</v>
      </c>
      <c r="B151" s="7">
        <v>25.200000000000003</v>
      </c>
      <c r="C151" s="7">
        <v>12.88</v>
      </c>
      <c r="D151" s="7">
        <v>10.080000000000002</v>
      </c>
    </row>
    <row r="152" spans="1:4" ht="15">
      <c r="A152" s="15">
        <v>126</v>
      </c>
      <c r="B152" s="7">
        <v>14.000000000000002</v>
      </c>
      <c r="C152" s="7">
        <v>13.72</v>
      </c>
      <c r="D152" s="7">
        <v>8.4</v>
      </c>
    </row>
    <row r="153" spans="1:4" ht="15">
      <c r="A153" s="15">
        <v>127</v>
      </c>
      <c r="B153" s="7">
        <v>21.560000000000002</v>
      </c>
      <c r="C153" s="7">
        <v>9.24</v>
      </c>
      <c r="D153" s="7">
        <v>6.44</v>
      </c>
    </row>
    <row r="154" spans="1:4" ht="15">
      <c r="A154" s="15">
        <v>128</v>
      </c>
      <c r="B154" s="7">
        <v>16.520000000000003</v>
      </c>
      <c r="C154" s="7">
        <v>18.76</v>
      </c>
      <c r="D154" s="7">
        <v>19.040000000000003</v>
      </c>
    </row>
    <row r="155" spans="1:4" ht="15">
      <c r="A155" s="15">
        <v>129</v>
      </c>
      <c r="B155" s="7">
        <v>15.680000000000001</v>
      </c>
      <c r="C155" s="7">
        <v>13.440000000000001</v>
      </c>
      <c r="D155" s="7">
        <v>13.440000000000001</v>
      </c>
    </row>
    <row r="156" spans="1:4" ht="15">
      <c r="A156" s="15">
        <v>130</v>
      </c>
      <c r="B156" s="7">
        <v>16.240000000000002</v>
      </c>
      <c r="C156" s="7">
        <v>15.680000000000001</v>
      </c>
      <c r="D156" s="7">
        <v>11.760000000000002</v>
      </c>
    </row>
    <row r="157" spans="1:4" ht="15">
      <c r="A157" s="15">
        <v>131</v>
      </c>
      <c r="B157" s="7">
        <v>16.240000000000002</v>
      </c>
      <c r="C157" s="7">
        <v>15.120000000000001</v>
      </c>
      <c r="D157" s="7">
        <v>7.5600000000000005</v>
      </c>
    </row>
    <row r="158" spans="1:4" ht="15">
      <c r="A158" s="15">
        <v>132</v>
      </c>
      <c r="B158" s="7">
        <v>12.32</v>
      </c>
      <c r="C158" s="7">
        <v>22.400000000000002</v>
      </c>
      <c r="D158" s="7">
        <v>10.080000000000002</v>
      </c>
    </row>
    <row r="159" spans="1:4" ht="15">
      <c r="A159" s="15">
        <v>133</v>
      </c>
      <c r="B159" s="7">
        <v>28.000000000000004</v>
      </c>
      <c r="C159" s="7">
        <v>15.96</v>
      </c>
      <c r="D159" s="7">
        <v>7.840000000000001</v>
      </c>
    </row>
    <row r="160" spans="1:4" ht="15">
      <c r="A160" s="15">
        <v>134</v>
      </c>
      <c r="B160" s="7">
        <v>26.880000000000003</v>
      </c>
      <c r="C160" s="7">
        <v>12.88</v>
      </c>
      <c r="D160" s="7">
        <v>9.520000000000001</v>
      </c>
    </row>
    <row r="161" spans="1:4" ht="15">
      <c r="A161" s="15">
        <v>135</v>
      </c>
      <c r="B161" s="7">
        <v>15.120000000000001</v>
      </c>
      <c r="C161" s="7">
        <v>9.520000000000001</v>
      </c>
      <c r="D161" s="7">
        <v>8.4</v>
      </c>
    </row>
    <row r="162" spans="1:4" ht="15">
      <c r="A162" s="15">
        <v>136</v>
      </c>
      <c r="B162" s="7">
        <v>19.6</v>
      </c>
      <c r="C162" s="7">
        <v>15.680000000000001</v>
      </c>
      <c r="D162" s="7">
        <v>9.520000000000001</v>
      </c>
    </row>
    <row r="163" spans="1:4" ht="15">
      <c r="A163" s="15">
        <v>137</v>
      </c>
      <c r="B163" s="7">
        <v>10.64</v>
      </c>
      <c r="C163" s="7">
        <v>2.8000000000000003</v>
      </c>
      <c r="D163" s="7">
        <v>18.48</v>
      </c>
    </row>
    <row r="164" spans="1:4" ht="15">
      <c r="A164" s="15">
        <v>138</v>
      </c>
      <c r="B164" s="7">
        <v>21.840000000000003</v>
      </c>
      <c r="C164" s="7">
        <v>10.920000000000002</v>
      </c>
      <c r="D164" s="7">
        <v>19.040000000000003</v>
      </c>
    </row>
    <row r="165" spans="1:4" ht="15">
      <c r="A165" s="15">
        <v>139</v>
      </c>
      <c r="B165" s="7">
        <v>40.32000000000001</v>
      </c>
      <c r="C165" s="7">
        <v>8.120000000000001</v>
      </c>
      <c r="D165" s="7">
        <v>22.12</v>
      </c>
    </row>
    <row r="166" spans="1:4" ht="15">
      <c r="A166" s="15">
        <v>140</v>
      </c>
      <c r="B166" s="7">
        <v>31.640000000000004</v>
      </c>
      <c r="C166" s="7">
        <v>10.64</v>
      </c>
      <c r="D166" s="7">
        <v>18.76</v>
      </c>
    </row>
    <row r="167" spans="1:4" ht="15">
      <c r="A167" s="15">
        <v>141</v>
      </c>
      <c r="B167" s="7">
        <v>16.8</v>
      </c>
      <c r="C167" s="7">
        <v>13.72</v>
      </c>
      <c r="D167" s="7">
        <v>14.000000000000002</v>
      </c>
    </row>
    <row r="168" spans="1:4" ht="15">
      <c r="A168" s="15">
        <v>142</v>
      </c>
      <c r="B168" s="7">
        <v>8.680000000000001</v>
      </c>
      <c r="C168" s="7">
        <v>6.16</v>
      </c>
      <c r="D168" s="7">
        <v>12.88</v>
      </c>
    </row>
    <row r="169" spans="1:4" ht="15">
      <c r="A169" s="15">
        <v>143</v>
      </c>
      <c r="B169" s="7">
        <v>22.400000000000002</v>
      </c>
      <c r="C169" s="7">
        <v>14.280000000000001</v>
      </c>
      <c r="D169" s="7">
        <v>14.000000000000002</v>
      </c>
    </row>
    <row r="170" spans="1:4" ht="15">
      <c r="A170" s="15">
        <v>144</v>
      </c>
      <c r="B170" s="7">
        <v>20.720000000000002</v>
      </c>
      <c r="C170" s="7">
        <v>12.88</v>
      </c>
      <c r="D170" s="7">
        <v>8.4</v>
      </c>
    </row>
    <row r="171" spans="1:4" ht="15">
      <c r="A171" s="15">
        <v>145</v>
      </c>
      <c r="B171" s="7">
        <v>20.160000000000004</v>
      </c>
      <c r="C171" s="7">
        <v>9.24</v>
      </c>
      <c r="D171" s="7">
        <v>12.88</v>
      </c>
    </row>
    <row r="172" spans="1:4" ht="15">
      <c r="A172" s="15">
        <v>146</v>
      </c>
      <c r="B172" s="7">
        <v>24.64</v>
      </c>
      <c r="C172" s="7">
        <v>12.88</v>
      </c>
      <c r="D172" s="7">
        <v>31.92</v>
      </c>
    </row>
    <row r="173" spans="1:4" ht="15">
      <c r="A173" s="15">
        <v>147</v>
      </c>
      <c r="B173" s="7">
        <v>15.400000000000002</v>
      </c>
      <c r="C173" s="7">
        <v>12.600000000000001</v>
      </c>
      <c r="D173" s="7">
        <v>13.440000000000001</v>
      </c>
    </row>
    <row r="174" spans="1:4" ht="15">
      <c r="A174" s="15">
        <v>148</v>
      </c>
      <c r="B174" s="7">
        <v>13.440000000000001</v>
      </c>
      <c r="C174" s="7">
        <v>10.64</v>
      </c>
      <c r="D174" s="7">
        <v>14.000000000000002</v>
      </c>
    </row>
    <row r="175" spans="1:4" ht="15">
      <c r="A175" s="15">
        <v>149</v>
      </c>
      <c r="B175" s="7">
        <v>9.520000000000001</v>
      </c>
      <c r="C175" s="7">
        <v>14.000000000000002</v>
      </c>
      <c r="D175" s="7">
        <v>14.840000000000002</v>
      </c>
    </row>
    <row r="176" spans="1:4" ht="15">
      <c r="A176" s="15">
        <v>150</v>
      </c>
      <c r="B176" s="7">
        <v>13.440000000000001</v>
      </c>
      <c r="C176" s="7">
        <v>14.000000000000002</v>
      </c>
      <c r="D176" s="7">
        <v>16.8</v>
      </c>
    </row>
    <row r="177" spans="1:4" ht="15">
      <c r="A177" s="15">
        <v>151</v>
      </c>
      <c r="B177" s="7">
        <v>14.000000000000002</v>
      </c>
      <c r="C177" s="7">
        <v>11.760000000000002</v>
      </c>
      <c r="D177" s="7">
        <v>9.8</v>
      </c>
    </row>
    <row r="178" spans="1:4" ht="15">
      <c r="A178" s="15">
        <v>152</v>
      </c>
      <c r="B178" s="7">
        <v>17.360000000000003</v>
      </c>
      <c r="C178" s="7">
        <v>6.720000000000001</v>
      </c>
      <c r="D178" s="7">
        <v>12.88</v>
      </c>
    </row>
    <row r="179" spans="1:4" ht="15">
      <c r="A179" s="15">
        <v>153</v>
      </c>
      <c r="B179" s="7">
        <v>23.520000000000003</v>
      </c>
      <c r="C179" s="7">
        <v>11.200000000000001</v>
      </c>
      <c r="D179" s="7">
        <v>12.32</v>
      </c>
    </row>
    <row r="180" spans="1:4" ht="15">
      <c r="A180" s="15">
        <v>154</v>
      </c>
      <c r="B180" s="7">
        <v>22.400000000000002</v>
      </c>
      <c r="C180" s="7">
        <v>16.520000000000003</v>
      </c>
      <c r="D180" s="7">
        <v>11.200000000000001</v>
      </c>
    </row>
    <row r="181" spans="1:4" ht="15">
      <c r="A181" s="15">
        <v>155</v>
      </c>
      <c r="B181" s="7">
        <v>18.200000000000003</v>
      </c>
      <c r="C181" s="7">
        <v>10.080000000000002</v>
      </c>
      <c r="D181" s="7">
        <v>18.200000000000003</v>
      </c>
    </row>
    <row r="182" spans="1:4" ht="15">
      <c r="A182" s="15">
        <v>156</v>
      </c>
      <c r="B182" s="7">
        <v>26.880000000000003</v>
      </c>
      <c r="C182" s="7">
        <v>10.64</v>
      </c>
      <c r="D182" s="7">
        <v>15.400000000000002</v>
      </c>
    </row>
    <row r="183" spans="1:4" ht="15">
      <c r="A183" s="15">
        <v>157</v>
      </c>
      <c r="B183" s="7">
        <v>33.6</v>
      </c>
      <c r="C183" s="7">
        <v>14.000000000000002</v>
      </c>
      <c r="D183" s="7">
        <v>10.64</v>
      </c>
    </row>
    <row r="184" spans="1:4" ht="15">
      <c r="A184" s="15">
        <v>158</v>
      </c>
      <c r="B184" s="7">
        <v>24.64</v>
      </c>
      <c r="C184" s="7">
        <v>8.96</v>
      </c>
      <c r="D184" s="7">
        <v>9.8</v>
      </c>
    </row>
    <row r="185" spans="1:4" ht="15">
      <c r="A185" s="15">
        <v>159</v>
      </c>
      <c r="B185" s="7">
        <v>15.400000000000002</v>
      </c>
      <c r="C185" s="7">
        <v>9.24</v>
      </c>
      <c r="D185" s="7">
        <v>8.4</v>
      </c>
    </row>
    <row r="186" spans="1:4" ht="15">
      <c r="A186" s="15">
        <v>160</v>
      </c>
      <c r="B186" s="7">
        <v>24.64</v>
      </c>
      <c r="C186" s="7">
        <v>3.9200000000000004</v>
      </c>
      <c r="D186" s="7">
        <v>10.360000000000001</v>
      </c>
    </row>
    <row r="187" spans="1:4" ht="15">
      <c r="A187" s="15">
        <v>161</v>
      </c>
      <c r="B187" s="7">
        <v>18.48</v>
      </c>
      <c r="C187" s="7">
        <v>10.64</v>
      </c>
      <c r="D187" s="7">
        <v>9.8</v>
      </c>
    </row>
    <row r="188" spans="1:4" ht="15">
      <c r="A188" s="15">
        <v>162</v>
      </c>
      <c r="B188" s="7">
        <v>21.840000000000003</v>
      </c>
      <c r="C188" s="7">
        <v>9.520000000000001</v>
      </c>
      <c r="D188" s="7">
        <v>11.760000000000002</v>
      </c>
    </row>
    <row r="189" spans="1:4" ht="15">
      <c r="A189" s="15">
        <v>163</v>
      </c>
      <c r="B189" s="7">
        <v>17.92</v>
      </c>
      <c r="C189" s="7">
        <v>15.400000000000002</v>
      </c>
      <c r="D189" s="7">
        <v>11.200000000000001</v>
      </c>
    </row>
    <row r="190" spans="1:4" ht="15">
      <c r="A190" s="15">
        <v>164</v>
      </c>
      <c r="B190" s="7">
        <v>9.520000000000001</v>
      </c>
      <c r="C190" s="7">
        <v>9.520000000000001</v>
      </c>
      <c r="D190" s="7">
        <v>10.080000000000002</v>
      </c>
    </row>
    <row r="191" spans="1:4" ht="15">
      <c r="A191" s="15">
        <v>165</v>
      </c>
      <c r="B191" s="7">
        <v>15.120000000000001</v>
      </c>
      <c r="C191" s="7">
        <v>19.040000000000003</v>
      </c>
      <c r="D191" s="7">
        <v>10.080000000000002</v>
      </c>
    </row>
    <row r="192" spans="1:4" ht="15">
      <c r="A192" s="15">
        <v>166</v>
      </c>
      <c r="B192" s="7">
        <v>25.76</v>
      </c>
      <c r="C192" s="7">
        <v>10.080000000000002</v>
      </c>
      <c r="D192" s="7">
        <v>8.96</v>
      </c>
    </row>
    <row r="193" spans="1:4" ht="15">
      <c r="A193" s="15">
        <v>167</v>
      </c>
      <c r="B193" s="7">
        <v>14.840000000000002</v>
      </c>
      <c r="C193" s="7">
        <v>21.000000000000004</v>
      </c>
      <c r="D193" s="7">
        <v>9.520000000000001</v>
      </c>
    </row>
    <row r="194" spans="1:4" ht="15">
      <c r="A194" s="15">
        <v>168</v>
      </c>
      <c r="B194" s="7">
        <v>28.840000000000003</v>
      </c>
      <c r="C194" s="7">
        <v>15.680000000000001</v>
      </c>
      <c r="D194" s="7">
        <v>7.840000000000001</v>
      </c>
    </row>
    <row r="195" spans="1:4" ht="15">
      <c r="A195" s="15">
        <v>169</v>
      </c>
      <c r="B195" s="7">
        <v>25.480000000000004</v>
      </c>
      <c r="C195" s="7">
        <v>5.6000000000000005</v>
      </c>
      <c r="D195" s="7">
        <v>10.360000000000001</v>
      </c>
    </row>
    <row r="196" spans="1:4" ht="15">
      <c r="A196" s="15">
        <v>170</v>
      </c>
      <c r="B196" s="7">
        <v>13.72</v>
      </c>
      <c r="C196" s="7">
        <v>10.920000000000002</v>
      </c>
      <c r="D196" s="7">
        <v>8.680000000000001</v>
      </c>
    </row>
    <row r="197" spans="1:4" ht="15">
      <c r="A197" s="15">
        <v>171</v>
      </c>
      <c r="B197" s="7">
        <v>22.96</v>
      </c>
      <c r="C197" s="7">
        <v>11.760000000000002</v>
      </c>
      <c r="D197" s="7">
        <v>12.32</v>
      </c>
    </row>
    <row r="198" spans="1:4" ht="15">
      <c r="A198" s="15">
        <v>172</v>
      </c>
      <c r="B198" s="7">
        <v>17.92</v>
      </c>
      <c r="C198" s="7">
        <v>11.760000000000002</v>
      </c>
      <c r="D198" s="7">
        <v>12.88</v>
      </c>
    </row>
    <row r="199" spans="1:4" ht="15">
      <c r="A199" s="15">
        <v>173</v>
      </c>
      <c r="B199" s="7">
        <v>17.92</v>
      </c>
      <c r="C199" s="7">
        <v>12.88</v>
      </c>
      <c r="D199" s="7">
        <v>12.88</v>
      </c>
    </row>
    <row r="200" spans="1:4" ht="15">
      <c r="A200" s="15">
        <v>174</v>
      </c>
      <c r="B200" s="7">
        <v>10.64</v>
      </c>
      <c r="C200" s="7">
        <v>8.96</v>
      </c>
      <c r="D200" s="7">
        <v>11.760000000000002</v>
      </c>
    </row>
    <row r="201" spans="1:4" ht="15">
      <c r="A201" s="15">
        <v>175</v>
      </c>
      <c r="B201" s="7">
        <v>15.400000000000002</v>
      </c>
      <c r="C201" s="7">
        <v>5.6000000000000005</v>
      </c>
      <c r="D201" s="7">
        <v>13.160000000000002</v>
      </c>
    </row>
    <row r="202" spans="1:4" ht="15">
      <c r="A202" s="15">
        <v>176</v>
      </c>
      <c r="B202" s="7">
        <v>15.400000000000002</v>
      </c>
      <c r="C202" s="7"/>
      <c r="D202" s="7">
        <v>8.120000000000001</v>
      </c>
    </row>
    <row r="203" spans="1:4" ht="15">
      <c r="A203" s="15">
        <v>177</v>
      </c>
      <c r="B203" s="7">
        <v>11.760000000000002</v>
      </c>
      <c r="C203" s="7"/>
      <c r="D203" s="7">
        <v>15.680000000000001</v>
      </c>
    </row>
    <row r="204" spans="1:4" ht="15">
      <c r="A204" s="15">
        <v>178</v>
      </c>
      <c r="B204" s="7">
        <v>15.120000000000001</v>
      </c>
      <c r="C204" s="7"/>
      <c r="D204" s="7">
        <v>10.360000000000001</v>
      </c>
    </row>
    <row r="205" spans="1:4" ht="15">
      <c r="A205" s="15">
        <v>179</v>
      </c>
      <c r="B205" s="7">
        <v>12.32</v>
      </c>
      <c r="C205" s="7"/>
      <c r="D205" s="7">
        <v>6.16</v>
      </c>
    </row>
    <row r="206" spans="1:4" ht="15">
      <c r="A206" s="15">
        <v>180</v>
      </c>
      <c r="B206" s="7">
        <v>12.040000000000001</v>
      </c>
      <c r="C206" s="7"/>
      <c r="D206" s="7">
        <v>9.520000000000001</v>
      </c>
    </row>
    <row r="207" spans="1:4" ht="15">
      <c r="A207" s="15">
        <v>181</v>
      </c>
      <c r="B207" s="7">
        <v>20.160000000000004</v>
      </c>
      <c r="C207" s="7"/>
      <c r="D207" s="7">
        <v>16.8</v>
      </c>
    </row>
    <row r="208" spans="1:4" ht="15">
      <c r="A208" s="15">
        <v>182</v>
      </c>
      <c r="B208" s="7">
        <v>31.360000000000003</v>
      </c>
      <c r="C208" s="7"/>
      <c r="D208" s="7">
        <v>8.680000000000001</v>
      </c>
    </row>
    <row r="209" spans="1:4" ht="15">
      <c r="A209" s="15">
        <v>183</v>
      </c>
      <c r="B209" s="7">
        <v>11.48</v>
      </c>
      <c r="C209" s="7"/>
      <c r="D209" s="7">
        <v>11.200000000000001</v>
      </c>
    </row>
    <row r="210" spans="1:4" ht="15">
      <c r="A210" s="15">
        <v>184</v>
      </c>
      <c r="B210" s="7">
        <v>20.720000000000002</v>
      </c>
      <c r="C210" s="7"/>
      <c r="D210" s="7">
        <v>6.16</v>
      </c>
    </row>
    <row r="211" spans="1:4" ht="15">
      <c r="A211" s="15">
        <v>185</v>
      </c>
      <c r="B211" s="7">
        <v>10.64</v>
      </c>
      <c r="C211" s="7"/>
      <c r="D211" s="7">
        <v>12.32</v>
      </c>
    </row>
    <row r="212" spans="1:4" ht="15">
      <c r="A212" s="15">
        <v>186</v>
      </c>
      <c r="B212" s="7">
        <v>32.2</v>
      </c>
      <c r="C212" s="7"/>
      <c r="D212" s="7">
        <v>12.600000000000001</v>
      </c>
    </row>
    <row r="213" spans="1:4" ht="15">
      <c r="A213" s="15">
        <v>187</v>
      </c>
      <c r="B213" s="7">
        <v>30.240000000000002</v>
      </c>
      <c r="C213" s="7"/>
      <c r="D213" s="7">
        <v>13.440000000000001</v>
      </c>
    </row>
    <row r="214" spans="1:4" ht="15">
      <c r="A214" s="15">
        <v>188</v>
      </c>
      <c r="B214" s="7">
        <v>30.240000000000002</v>
      </c>
      <c r="C214" s="7"/>
      <c r="D214" s="7">
        <v>11.760000000000002</v>
      </c>
    </row>
    <row r="215" spans="1:4" ht="15">
      <c r="A215" s="15">
        <v>189</v>
      </c>
      <c r="B215" s="7">
        <v>27.720000000000002</v>
      </c>
      <c r="C215" s="7"/>
      <c r="D215" s="7">
        <v>10.64</v>
      </c>
    </row>
    <row r="216" spans="1:4" ht="15">
      <c r="A216" s="15">
        <v>190</v>
      </c>
      <c r="B216" s="7">
        <v>27.44</v>
      </c>
      <c r="C216" s="7"/>
      <c r="D216" s="7">
        <v>10.080000000000002</v>
      </c>
    </row>
    <row r="217" spans="1:4" ht="15">
      <c r="A217" s="15">
        <v>191</v>
      </c>
      <c r="B217" s="7">
        <v>16.240000000000002</v>
      </c>
      <c r="C217" s="7"/>
      <c r="D217" s="7">
        <v>7.840000000000001</v>
      </c>
    </row>
    <row r="218" spans="1:4" ht="15">
      <c r="A218" s="15">
        <v>192</v>
      </c>
      <c r="B218" s="7">
        <v>20.160000000000004</v>
      </c>
      <c r="C218" s="7"/>
      <c r="D218" s="7">
        <v>11.760000000000002</v>
      </c>
    </row>
    <row r="219" spans="1:4" ht="15">
      <c r="A219" s="15">
        <v>193</v>
      </c>
      <c r="B219" s="7">
        <v>20.44</v>
      </c>
      <c r="C219" s="7"/>
      <c r="D219" s="7">
        <v>15.96</v>
      </c>
    </row>
    <row r="220" spans="1:4" ht="15">
      <c r="A220" s="15">
        <v>194</v>
      </c>
      <c r="B220" s="7">
        <v>18.48</v>
      </c>
      <c r="C220" s="7"/>
      <c r="D220" s="7">
        <v>11.760000000000002</v>
      </c>
    </row>
    <row r="221" spans="1:4" ht="15">
      <c r="A221" s="15">
        <v>195</v>
      </c>
      <c r="B221" s="7">
        <v>35.56</v>
      </c>
      <c r="C221" s="7"/>
      <c r="D221" s="7"/>
    </row>
    <row r="222" spans="1:4" ht="15">
      <c r="A222" s="15">
        <v>196</v>
      </c>
      <c r="B222" s="7">
        <v>22.96</v>
      </c>
      <c r="C222" s="7"/>
      <c r="D222" s="7"/>
    </row>
    <row r="223" spans="1:4" ht="15">
      <c r="A223" s="15">
        <v>197</v>
      </c>
      <c r="B223" s="7">
        <v>21.28</v>
      </c>
      <c r="C223" s="7"/>
      <c r="D223" s="7"/>
    </row>
    <row r="224" spans="1:4" ht="15">
      <c r="A224" s="15">
        <v>198</v>
      </c>
      <c r="B224" s="7">
        <v>16.8</v>
      </c>
      <c r="C224" s="7"/>
      <c r="D224" s="7"/>
    </row>
    <row r="225" spans="1:4" ht="15">
      <c r="A225" s="15">
        <v>199</v>
      </c>
      <c r="B225" s="7">
        <v>19.880000000000003</v>
      </c>
      <c r="C225" s="7"/>
      <c r="D225" s="7"/>
    </row>
    <row r="226" spans="1:4" ht="15">
      <c r="A226" s="15">
        <v>200</v>
      </c>
      <c r="B226" s="7">
        <v>15.680000000000001</v>
      </c>
      <c r="C226" s="7"/>
      <c r="D226" s="7"/>
    </row>
    <row r="227" spans="1:4" ht="15">
      <c r="A227" s="15">
        <v>201</v>
      </c>
      <c r="B227" s="7">
        <v>11.760000000000002</v>
      </c>
      <c r="C227" s="7"/>
      <c r="D227" s="7"/>
    </row>
    <row r="228" spans="1:4" ht="15">
      <c r="A228" s="15">
        <v>202</v>
      </c>
      <c r="B228" s="7">
        <v>15.680000000000001</v>
      </c>
      <c r="C228" s="7"/>
      <c r="D228" s="7"/>
    </row>
    <row r="229" spans="1:4" ht="15">
      <c r="A229" s="15">
        <v>203</v>
      </c>
      <c r="B229" s="7">
        <v>16.240000000000002</v>
      </c>
      <c r="C229" s="7"/>
      <c r="D229" s="7"/>
    </row>
    <row r="230" spans="1:4" ht="15">
      <c r="A230" s="15">
        <v>204</v>
      </c>
      <c r="B230" s="7">
        <v>14.000000000000002</v>
      </c>
      <c r="C230" s="7"/>
      <c r="D230" s="7"/>
    </row>
    <row r="231" spans="1:4" ht="15">
      <c r="A231" s="15">
        <v>205</v>
      </c>
      <c r="B231" s="7">
        <v>11.760000000000002</v>
      </c>
      <c r="C231" s="7"/>
      <c r="D231" s="7"/>
    </row>
    <row r="232" spans="1:4" ht="15">
      <c r="A232" s="15">
        <v>206</v>
      </c>
      <c r="B232" s="7">
        <v>7.000000000000001</v>
      </c>
      <c r="C232" s="7"/>
      <c r="D232" s="7"/>
    </row>
    <row r="233" spans="1:4" ht="15">
      <c r="A233" s="15">
        <v>207</v>
      </c>
      <c r="B233" s="7">
        <v>14.560000000000002</v>
      </c>
      <c r="C233" s="7"/>
      <c r="D233" s="7"/>
    </row>
    <row r="234" spans="1:4" ht="15">
      <c r="A234" s="15">
        <v>208</v>
      </c>
      <c r="B234" s="7">
        <v>12.32</v>
      </c>
      <c r="C234" s="7"/>
      <c r="D234" s="7"/>
    </row>
    <row r="235" spans="1:4" ht="15">
      <c r="A235" s="15">
        <v>209</v>
      </c>
      <c r="B235" s="7">
        <v>12.32</v>
      </c>
      <c r="C235" s="7"/>
      <c r="D235" s="7"/>
    </row>
    <row r="236" spans="1:4" ht="15">
      <c r="A236" s="15">
        <v>210</v>
      </c>
      <c r="B236" s="7">
        <v>20.720000000000002</v>
      </c>
      <c r="C236" s="7"/>
      <c r="D236" s="7"/>
    </row>
    <row r="237" spans="1:4" ht="15">
      <c r="A237" s="15">
        <v>211</v>
      </c>
      <c r="B237" s="7">
        <v>27.44</v>
      </c>
      <c r="C237" s="7"/>
      <c r="D237" s="7"/>
    </row>
    <row r="238" spans="1:4" ht="15">
      <c r="A238" s="15">
        <v>212</v>
      </c>
      <c r="B238" s="7">
        <v>13.160000000000002</v>
      </c>
      <c r="C238" s="7"/>
      <c r="D238" s="7"/>
    </row>
    <row r="239" spans="1:4" ht="15">
      <c r="A239" s="15">
        <v>213</v>
      </c>
      <c r="B239" s="7">
        <v>12.88</v>
      </c>
      <c r="C239" s="7"/>
      <c r="D239" s="7"/>
    </row>
    <row r="240" spans="1:4" ht="15">
      <c r="A240" s="15">
        <v>214</v>
      </c>
      <c r="B240" s="7">
        <v>16.8</v>
      </c>
      <c r="C240" s="7"/>
      <c r="D240" s="7"/>
    </row>
    <row r="241" spans="1:4" ht="15">
      <c r="A241" s="15">
        <v>215</v>
      </c>
      <c r="B241" s="7">
        <v>17.080000000000002</v>
      </c>
      <c r="C241" s="7"/>
      <c r="D241" s="7"/>
    </row>
    <row r="242" spans="1:4" ht="15">
      <c r="A242" s="15">
        <v>216</v>
      </c>
      <c r="B242" s="7">
        <v>21.28</v>
      </c>
      <c r="C242" s="7"/>
      <c r="D242" s="7"/>
    </row>
    <row r="243" spans="1:4" ht="15">
      <c r="A243" s="15">
        <v>217</v>
      </c>
      <c r="B243" s="7">
        <v>20.160000000000004</v>
      </c>
      <c r="C243" s="7"/>
      <c r="D243" s="7"/>
    </row>
    <row r="244" spans="1:4" ht="15">
      <c r="A244" s="15">
        <v>218</v>
      </c>
      <c r="B244" s="7">
        <v>10.64</v>
      </c>
      <c r="C244" s="7"/>
      <c r="D244" s="7"/>
    </row>
    <row r="245" spans="1:4" ht="15">
      <c r="A245" s="15">
        <v>219</v>
      </c>
      <c r="B245" s="7">
        <v>15.400000000000002</v>
      </c>
      <c r="C245" s="7"/>
      <c r="D245" s="7"/>
    </row>
    <row r="246" spans="1:4" ht="15">
      <c r="A246" s="15">
        <v>220</v>
      </c>
      <c r="B246" s="7">
        <v>13.160000000000002</v>
      </c>
      <c r="C246" s="7"/>
      <c r="D246" s="7"/>
    </row>
    <row r="247" spans="1:4" ht="15">
      <c r="A247" s="15">
        <v>221</v>
      </c>
      <c r="B247" s="7">
        <v>18.76</v>
      </c>
      <c r="C247" s="7"/>
      <c r="D247" s="7"/>
    </row>
    <row r="248" spans="1:4" ht="15">
      <c r="A248" s="15">
        <v>222</v>
      </c>
      <c r="B248" s="7">
        <v>18.48</v>
      </c>
      <c r="C248" s="7"/>
      <c r="D248" s="7"/>
    </row>
    <row r="249" spans="1:4" ht="15">
      <c r="A249" s="15">
        <v>223</v>
      </c>
      <c r="B249" s="7">
        <v>12.88</v>
      </c>
      <c r="C249" s="7"/>
      <c r="D249" s="7"/>
    </row>
    <row r="250" spans="1:4" ht="15">
      <c r="A250" s="15">
        <v>224</v>
      </c>
      <c r="B250" s="7">
        <v>7.5600000000000005</v>
      </c>
      <c r="C250" s="7"/>
      <c r="D250" s="7"/>
    </row>
    <row r="251" spans="1:4" ht="15">
      <c r="A251" s="15">
        <v>225</v>
      </c>
      <c r="B251" s="7">
        <v>9.520000000000001</v>
      </c>
      <c r="C251" s="7"/>
      <c r="D251" s="7"/>
    </row>
    <row r="252" spans="1:4" ht="15">
      <c r="A252" s="15">
        <v>226</v>
      </c>
      <c r="B252" s="7">
        <v>15.120000000000001</v>
      </c>
      <c r="C252" s="7"/>
      <c r="D252" s="7"/>
    </row>
    <row r="253" spans="1:4" ht="15">
      <c r="A253" s="15">
        <v>227</v>
      </c>
      <c r="B253" s="7">
        <v>14.840000000000002</v>
      </c>
      <c r="C253" s="7"/>
      <c r="D253" s="7"/>
    </row>
    <row r="254" spans="1:4" ht="15">
      <c r="A254" s="15">
        <v>228</v>
      </c>
      <c r="B254" s="7">
        <v>14.000000000000002</v>
      </c>
      <c r="C254" s="7"/>
      <c r="D254" s="7"/>
    </row>
    <row r="255" spans="1:4" ht="15">
      <c r="A255" s="15">
        <v>229</v>
      </c>
      <c r="B255" s="7">
        <v>14.000000000000002</v>
      </c>
      <c r="C255" s="7"/>
      <c r="D255" s="7"/>
    </row>
    <row r="256" spans="1:4" ht="15">
      <c r="A256" s="15">
        <v>230</v>
      </c>
      <c r="B256" s="7">
        <v>14.000000000000002</v>
      </c>
      <c r="C256" s="7"/>
      <c r="D256" s="7"/>
    </row>
    <row r="257" spans="1:4" ht="15">
      <c r="A257" s="15">
        <v>231</v>
      </c>
      <c r="B257" s="7">
        <v>16.8</v>
      </c>
      <c r="C257" s="7"/>
      <c r="D257" s="7"/>
    </row>
    <row r="258" spans="1:4" ht="15">
      <c r="A258" s="15">
        <v>232</v>
      </c>
      <c r="B258" s="7">
        <v>11.200000000000001</v>
      </c>
      <c r="C258" s="7"/>
      <c r="D258" s="7"/>
    </row>
    <row r="259" spans="1:4" ht="15">
      <c r="A259" s="15">
        <v>233</v>
      </c>
      <c r="B259" s="7">
        <v>11.200000000000001</v>
      </c>
      <c r="C259" s="7"/>
      <c r="D259" s="7"/>
    </row>
    <row r="260" spans="1:4" ht="15">
      <c r="A260" s="15">
        <v>234</v>
      </c>
      <c r="B260" s="7">
        <v>9.520000000000001</v>
      </c>
      <c r="C260" s="7"/>
      <c r="D260" s="7"/>
    </row>
    <row r="261" spans="1:4" ht="15">
      <c r="A261" s="15">
        <v>235</v>
      </c>
      <c r="B261" s="7">
        <v>21.000000000000004</v>
      </c>
      <c r="C261" s="7"/>
      <c r="D261" s="7"/>
    </row>
    <row r="262" spans="1:4" ht="15">
      <c r="A262" s="15">
        <v>236</v>
      </c>
      <c r="B262" s="7">
        <v>17.92</v>
      </c>
      <c r="C262" s="7"/>
      <c r="D262" s="7"/>
    </row>
    <row r="263" spans="1:4" ht="15">
      <c r="A263" s="15">
        <v>237</v>
      </c>
      <c r="B263" s="7">
        <v>17.360000000000003</v>
      </c>
      <c r="C263" s="7"/>
      <c r="D263" s="7"/>
    </row>
    <row r="264" spans="1:4" ht="15">
      <c r="A264" s="15">
        <v>238</v>
      </c>
      <c r="B264" s="7">
        <v>17.360000000000003</v>
      </c>
      <c r="C264" s="7"/>
      <c r="D264" s="7"/>
    </row>
    <row r="265" spans="1:4" ht="15">
      <c r="A265" s="15">
        <v>239</v>
      </c>
      <c r="B265" s="7">
        <v>14.560000000000002</v>
      </c>
      <c r="C265" s="7"/>
      <c r="D265" s="7"/>
    </row>
    <row r="266" spans="1:4" ht="15">
      <c r="A266" s="15">
        <v>240</v>
      </c>
      <c r="B266" s="7">
        <v>14.560000000000002</v>
      </c>
      <c r="C266" s="7"/>
      <c r="D266" s="7"/>
    </row>
    <row r="267" spans="1:4" ht="15">
      <c r="A267" s="15">
        <v>241</v>
      </c>
      <c r="B267" s="7">
        <v>12.88</v>
      </c>
      <c r="C267" s="7"/>
      <c r="D267" s="7"/>
    </row>
    <row r="268" spans="1:4" ht="15">
      <c r="A268" s="15">
        <v>242</v>
      </c>
      <c r="B268" s="7">
        <v>14.560000000000002</v>
      </c>
      <c r="C268" s="7"/>
      <c r="D268" s="7"/>
    </row>
    <row r="269" spans="1:4" ht="15">
      <c r="A269" s="15">
        <v>243</v>
      </c>
      <c r="B269" s="7">
        <v>14.000000000000002</v>
      </c>
      <c r="C269" s="7"/>
      <c r="D269" s="7"/>
    </row>
    <row r="270" spans="1:4" ht="15">
      <c r="A270" s="15">
        <v>244</v>
      </c>
      <c r="B270" s="7">
        <v>19.880000000000003</v>
      </c>
      <c r="C270" s="7"/>
      <c r="D270" s="7"/>
    </row>
    <row r="271" spans="1:4" ht="15">
      <c r="A271" s="15">
        <v>245</v>
      </c>
      <c r="B271" s="7">
        <v>23.520000000000003</v>
      </c>
      <c r="C271" s="7"/>
      <c r="D271" s="7"/>
    </row>
    <row r="272" spans="1:4" ht="15">
      <c r="A272" s="15">
        <v>246</v>
      </c>
      <c r="B272" s="7">
        <v>17.92</v>
      </c>
      <c r="C272" s="7"/>
      <c r="D272" s="7"/>
    </row>
    <row r="273" spans="1:4" ht="15">
      <c r="A273" s="15">
        <v>247</v>
      </c>
      <c r="B273" s="7">
        <v>16.8</v>
      </c>
      <c r="C273" s="7"/>
      <c r="D273" s="7"/>
    </row>
    <row r="274" spans="1:4" ht="15">
      <c r="A274" s="15">
        <v>248</v>
      </c>
      <c r="B274" s="7">
        <v>19.880000000000003</v>
      </c>
      <c r="C274" s="7"/>
      <c r="D274" s="7"/>
    </row>
    <row r="275" spans="1:4" ht="15">
      <c r="A275" s="15">
        <v>249</v>
      </c>
      <c r="B275" s="7">
        <v>17.360000000000003</v>
      </c>
      <c r="C275" s="7"/>
      <c r="D275" s="7"/>
    </row>
    <row r="276" spans="1:4" ht="15">
      <c r="A276" s="15">
        <v>250</v>
      </c>
      <c r="B276" s="7">
        <v>17.64</v>
      </c>
      <c r="C276" s="7"/>
      <c r="D276" s="7"/>
    </row>
    <row r="277" spans="1:4" ht="15">
      <c r="A277" s="15">
        <v>251</v>
      </c>
      <c r="B277" s="7">
        <v>25.480000000000004</v>
      </c>
      <c r="C277" s="7"/>
      <c r="D277" s="7"/>
    </row>
    <row r="278" spans="1:4" ht="15">
      <c r="A278" s="15">
        <v>252</v>
      </c>
      <c r="B278" s="7">
        <v>11.48</v>
      </c>
      <c r="C278" s="7"/>
      <c r="D278" s="7"/>
    </row>
    <row r="279" spans="1:4" ht="15">
      <c r="A279" s="15">
        <v>253</v>
      </c>
      <c r="B279" s="7">
        <v>12.32</v>
      </c>
      <c r="C279" s="7"/>
      <c r="D279" s="7"/>
    </row>
    <row r="280" spans="1:4" ht="15">
      <c r="A280" s="15">
        <v>254</v>
      </c>
      <c r="B280" s="7">
        <v>14.560000000000002</v>
      </c>
      <c r="C280" s="7"/>
      <c r="D280" s="7"/>
    </row>
    <row r="281" spans="1:4" ht="15">
      <c r="A281" s="15">
        <v>255</v>
      </c>
      <c r="B281" s="7">
        <v>17.360000000000003</v>
      </c>
      <c r="C281" s="7"/>
      <c r="D281" s="7"/>
    </row>
    <row r="282" spans="1:4" ht="15">
      <c r="A282" s="15">
        <v>256</v>
      </c>
      <c r="B282" s="7">
        <v>17.64</v>
      </c>
      <c r="C282" s="7"/>
      <c r="D282" s="7"/>
    </row>
    <row r="283" spans="1:4" ht="15">
      <c r="A283" s="15">
        <v>257</v>
      </c>
      <c r="B283" s="7">
        <v>18.200000000000003</v>
      </c>
      <c r="C283" s="7"/>
      <c r="D283" s="7"/>
    </row>
    <row r="284" spans="1:4" ht="15">
      <c r="A284" s="15">
        <v>258</v>
      </c>
      <c r="B284" s="7">
        <v>24.92</v>
      </c>
      <c r="C284" s="7"/>
      <c r="D284" s="7"/>
    </row>
    <row r="285" spans="1:4" ht="15">
      <c r="A285" s="15">
        <v>259</v>
      </c>
      <c r="B285" s="7">
        <v>23.8</v>
      </c>
      <c r="C285" s="7"/>
      <c r="D285" s="7"/>
    </row>
    <row r="286" spans="1:4" ht="15">
      <c r="A286" s="15">
        <v>260</v>
      </c>
      <c r="B286" s="7">
        <v>34.160000000000004</v>
      </c>
      <c r="C286" s="7"/>
      <c r="D286" s="7"/>
    </row>
    <row r="287" spans="1:4" ht="15">
      <c r="A287" s="15">
        <v>261</v>
      </c>
      <c r="B287" s="7">
        <v>30.240000000000002</v>
      </c>
      <c r="C287" s="7"/>
      <c r="D287" s="7"/>
    </row>
    <row r="288" spans="1:4" ht="15">
      <c r="A288" s="15">
        <v>262</v>
      </c>
      <c r="B288" s="7">
        <v>27.44</v>
      </c>
      <c r="C288" s="7"/>
      <c r="D288" s="7"/>
    </row>
    <row r="289" spans="1:4" ht="15">
      <c r="A289" s="15">
        <v>263</v>
      </c>
      <c r="B289" s="7">
        <v>42.28</v>
      </c>
      <c r="C289" s="7"/>
      <c r="D289" s="7"/>
    </row>
    <row r="290" spans="1:4" ht="15">
      <c r="A290" s="15">
        <v>264</v>
      </c>
      <c r="B290" s="7">
        <v>30.520000000000003</v>
      </c>
      <c r="C290" s="7"/>
      <c r="D290" s="7"/>
    </row>
    <row r="291" spans="1:4" ht="15">
      <c r="A291" s="15">
        <v>265</v>
      </c>
      <c r="B291" s="7">
        <v>20.160000000000004</v>
      </c>
      <c r="C291" s="7"/>
      <c r="D291" s="7"/>
    </row>
    <row r="292" spans="1:4" ht="15">
      <c r="A292" s="15">
        <v>266</v>
      </c>
      <c r="B292" s="7">
        <v>30.800000000000004</v>
      </c>
      <c r="C292" s="7"/>
      <c r="D292" s="7"/>
    </row>
    <row r="293" spans="1:4" ht="15">
      <c r="A293" s="15">
        <v>267</v>
      </c>
      <c r="B293" s="7">
        <v>15.680000000000001</v>
      </c>
      <c r="C293" s="7"/>
      <c r="D293" s="7"/>
    </row>
    <row r="294" spans="1:4" ht="15">
      <c r="A294" s="15">
        <v>268</v>
      </c>
      <c r="B294" s="7">
        <v>45.36000000000001</v>
      </c>
      <c r="C294" s="7"/>
      <c r="D294" s="7"/>
    </row>
    <row r="295" spans="1:4" ht="15">
      <c r="A295" s="15">
        <v>269</v>
      </c>
      <c r="B295" s="7">
        <v>30.520000000000003</v>
      </c>
      <c r="C295" s="7"/>
      <c r="D295" s="7"/>
    </row>
    <row r="296" spans="1:4" ht="15">
      <c r="A296" s="15">
        <v>270</v>
      </c>
      <c r="B296" s="7">
        <v>29.120000000000005</v>
      </c>
      <c r="C296" s="7"/>
      <c r="D296" s="7"/>
    </row>
    <row r="297" spans="1:4" ht="15">
      <c r="A297" s="15">
        <v>271</v>
      </c>
      <c r="B297" s="7">
        <v>39.760000000000005</v>
      </c>
      <c r="C297" s="7"/>
      <c r="D297" s="7"/>
    </row>
    <row r="298" spans="1:4" ht="15">
      <c r="A298" s="15">
        <v>272</v>
      </c>
      <c r="B298" s="7">
        <v>22.96</v>
      </c>
      <c r="C298" s="7"/>
      <c r="D298" s="7"/>
    </row>
    <row r="299" spans="1:4" ht="15">
      <c r="A299" s="15">
        <v>273</v>
      </c>
      <c r="B299" s="7">
        <v>29.960000000000004</v>
      </c>
      <c r="C299" s="7"/>
      <c r="D299" s="7"/>
    </row>
    <row r="300" spans="1:4" ht="15">
      <c r="A300" s="15">
        <v>274</v>
      </c>
      <c r="B300" s="7">
        <v>19.6</v>
      </c>
      <c r="C300" s="7"/>
      <c r="D300" s="7"/>
    </row>
    <row r="301" spans="1:4" ht="15">
      <c r="A301" s="15">
        <v>275</v>
      </c>
      <c r="B301" s="7">
        <v>16.8</v>
      </c>
      <c r="C301" s="7"/>
      <c r="D301" s="7"/>
    </row>
    <row r="302" spans="1:4" ht="15">
      <c r="A302" s="15">
        <v>276</v>
      </c>
      <c r="B302" s="7">
        <v>16.8</v>
      </c>
      <c r="C302" s="7"/>
      <c r="D302" s="7"/>
    </row>
    <row r="303" spans="1:4" ht="15">
      <c r="A303" s="15">
        <v>277</v>
      </c>
      <c r="B303" s="7">
        <v>21.28</v>
      </c>
      <c r="C303" s="7"/>
      <c r="D303" s="7"/>
    </row>
    <row r="304" spans="1:4" ht="15">
      <c r="A304" s="15">
        <v>278</v>
      </c>
      <c r="B304" s="7">
        <v>17.92</v>
      </c>
      <c r="C304" s="7"/>
      <c r="D304" s="7"/>
    </row>
    <row r="305" spans="1:4" ht="15">
      <c r="A305" s="15">
        <v>279</v>
      </c>
      <c r="B305" s="7">
        <v>16.240000000000002</v>
      </c>
      <c r="C305" s="7"/>
      <c r="D305" s="7"/>
    </row>
    <row r="306" spans="1:4" ht="15">
      <c r="A306" s="15">
        <v>280</v>
      </c>
      <c r="B306" s="7">
        <v>17.360000000000003</v>
      </c>
      <c r="C306" s="7"/>
      <c r="D306" s="7"/>
    </row>
    <row r="307" spans="1:4" ht="15">
      <c r="A307" s="15">
        <v>281</v>
      </c>
      <c r="B307" s="7">
        <v>20.160000000000004</v>
      </c>
      <c r="C307" s="7"/>
      <c r="D307" s="7"/>
    </row>
    <row r="308" spans="1:4" ht="15">
      <c r="A308" s="15">
        <v>282</v>
      </c>
      <c r="B308" s="7">
        <v>21.840000000000003</v>
      </c>
      <c r="C308" s="7"/>
      <c r="D308" s="7"/>
    </row>
    <row r="309" spans="1:4" ht="15">
      <c r="A309" s="15">
        <v>283</v>
      </c>
      <c r="B309" s="7">
        <v>17.360000000000003</v>
      </c>
      <c r="C309" s="7"/>
      <c r="D309" s="7"/>
    </row>
    <row r="310" spans="1:4" ht="15">
      <c r="A310" s="15">
        <v>284</v>
      </c>
      <c r="B310" s="7">
        <v>14.000000000000002</v>
      </c>
      <c r="C310" s="7"/>
      <c r="D310" s="7"/>
    </row>
    <row r="311" spans="1:4" ht="15">
      <c r="A311" s="15">
        <v>285</v>
      </c>
      <c r="B311" s="7">
        <v>27.720000000000002</v>
      </c>
      <c r="C311" s="7"/>
      <c r="D311" s="7"/>
    </row>
    <row r="312" spans="1:4" ht="15">
      <c r="A312" s="15">
        <v>286</v>
      </c>
      <c r="B312" s="7">
        <v>21.28</v>
      </c>
      <c r="C312" s="7"/>
      <c r="D312" s="7"/>
    </row>
    <row r="313" spans="1:4" ht="15">
      <c r="A313" s="15">
        <v>287</v>
      </c>
      <c r="B313" s="7">
        <v>22.680000000000003</v>
      </c>
      <c r="C313" s="7"/>
      <c r="D313" s="7"/>
    </row>
    <row r="314" spans="1:4" ht="15">
      <c r="A314" s="15">
        <v>288</v>
      </c>
      <c r="B314" s="7">
        <v>26.320000000000004</v>
      </c>
      <c r="C314" s="7"/>
      <c r="D314" s="7"/>
    </row>
    <row r="315" spans="1:4" ht="15">
      <c r="A315" s="15">
        <v>289</v>
      </c>
      <c r="B315" s="7">
        <v>25.200000000000003</v>
      </c>
      <c r="C315" s="7"/>
      <c r="D315" s="7"/>
    </row>
    <row r="316" spans="1:4" ht="15">
      <c r="A316" s="15">
        <v>290</v>
      </c>
      <c r="B316" s="7">
        <v>32.760000000000005</v>
      </c>
      <c r="C316" s="7"/>
      <c r="D316" s="7"/>
    </row>
    <row r="317" spans="1:4" ht="15">
      <c r="A317" s="15">
        <v>291</v>
      </c>
      <c r="B317" s="7">
        <v>30.240000000000002</v>
      </c>
      <c r="C317" s="7"/>
      <c r="D317" s="7"/>
    </row>
    <row r="318" spans="1:4" ht="15">
      <c r="A318" s="15">
        <v>292</v>
      </c>
      <c r="B318" s="7">
        <v>35</v>
      </c>
      <c r="C318" s="7"/>
      <c r="D318" s="7"/>
    </row>
    <row r="319" spans="1:4" ht="15">
      <c r="A319" s="15">
        <v>293</v>
      </c>
      <c r="B319" s="7">
        <v>28.840000000000003</v>
      </c>
      <c r="C319" s="7"/>
      <c r="D319" s="7"/>
    </row>
    <row r="320" spans="1:4" ht="15">
      <c r="A320" s="15">
        <v>294</v>
      </c>
      <c r="B320" s="7">
        <v>24.360000000000003</v>
      </c>
      <c r="C320" s="7"/>
      <c r="D320" s="7"/>
    </row>
    <row r="321" spans="1:4" ht="15">
      <c r="A321" s="15">
        <v>295</v>
      </c>
      <c r="B321" s="7">
        <v>12.32</v>
      </c>
      <c r="C321" s="7"/>
      <c r="D321" s="7"/>
    </row>
    <row r="322" spans="1:4" ht="15">
      <c r="A322" s="15">
        <v>296</v>
      </c>
      <c r="B322" s="7">
        <v>17.92</v>
      </c>
      <c r="C322" s="7"/>
      <c r="D322" s="7"/>
    </row>
    <row r="323" spans="1:4" ht="15">
      <c r="A323" s="9" t="s">
        <v>4</v>
      </c>
      <c r="B323" s="9">
        <v>19.7</v>
      </c>
      <c r="C323" s="9">
        <v>15.1</v>
      </c>
      <c r="D323" s="9">
        <v>11.3</v>
      </c>
    </row>
    <row r="324" spans="1:4" ht="15">
      <c r="A324" s="9" t="s">
        <v>5</v>
      </c>
      <c r="B324" s="9">
        <v>0.42</v>
      </c>
      <c r="C324" s="9">
        <v>0.47</v>
      </c>
      <c r="D324" s="9">
        <v>0.28</v>
      </c>
    </row>
  </sheetData>
  <mergeCells count="6">
    <mergeCell ref="K30:M30"/>
    <mergeCell ref="B4:D4"/>
    <mergeCell ref="K4:M4"/>
    <mergeCell ref="J5:J6"/>
    <mergeCell ref="K5:M5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view="pageLayout" workbookViewId="0" topLeftCell="A1">
      <selection activeCell="H64" sqref="H64"/>
    </sheetView>
  </sheetViews>
  <sheetFormatPr defaultColWidth="9.00390625" defaultRowHeight="15"/>
  <cols>
    <col min="1" max="1" width="16.421875" style="2" customWidth="1"/>
    <col min="2" max="16384" width="9.00390625" style="2" customWidth="1"/>
  </cols>
  <sheetData>
    <row r="1" ht="15">
      <c r="A1" s="1" t="s">
        <v>43</v>
      </c>
    </row>
    <row r="3" ht="15">
      <c r="A3" s="2" t="s">
        <v>44</v>
      </c>
    </row>
    <row r="4" ht="15">
      <c r="A4" s="2" t="s">
        <v>45</v>
      </c>
    </row>
    <row r="5" spans="2:4" ht="15">
      <c r="B5" s="50" t="s">
        <v>10</v>
      </c>
      <c r="C5" s="50"/>
      <c r="D5" s="50"/>
    </row>
    <row r="6" spans="1:4" ht="15">
      <c r="A6" s="47" t="s">
        <v>16</v>
      </c>
      <c r="B6" s="5">
        <v>0</v>
      </c>
      <c r="C6" s="5">
        <v>0.1</v>
      </c>
      <c r="D6" s="5">
        <v>1</v>
      </c>
    </row>
    <row r="7" spans="1:4" ht="15">
      <c r="A7" s="6">
        <v>1</v>
      </c>
      <c r="B7" s="16">
        <f>0.882579506/0.882579506</f>
        <v>1</v>
      </c>
      <c r="C7" s="16">
        <f>0.048490408/0.882579506</f>
        <v>0.05494168816559853</v>
      </c>
      <c r="D7" s="16">
        <f>0.094295207/0.882579506</f>
        <v>0.10684046746945425</v>
      </c>
    </row>
    <row r="8" spans="1:4" ht="15">
      <c r="A8" s="6">
        <v>2</v>
      </c>
      <c r="B8" s="16">
        <f>1.170513719/1.170513719</f>
        <v>1</v>
      </c>
      <c r="C8" s="16">
        <f>0.105187196/1.170513719</f>
        <v>0.08986412913627713</v>
      </c>
      <c r="D8" s="16">
        <f>0.0399551/1.170513719</f>
        <v>0.034134670402782355</v>
      </c>
    </row>
    <row r="9" spans="1:4" ht="15">
      <c r="A9" s="6">
        <v>3</v>
      </c>
      <c r="B9" s="16">
        <f>1.058805604/1.058805604</f>
        <v>1</v>
      </c>
      <c r="C9" s="16">
        <f>0.173007782/1.058805604</f>
        <v>0.1633990048280855</v>
      </c>
      <c r="D9" s="16">
        <f>0.078733626/1.058805604</f>
        <v>0.07436079456186935</v>
      </c>
    </row>
    <row r="10" spans="1:4" ht="15">
      <c r="A10" s="6">
        <v>4</v>
      </c>
      <c r="B10" s="16">
        <f>1.029199997/1.029199997</f>
        <v>1</v>
      </c>
      <c r="C10" s="16">
        <f>0.12426148/1.029199997</f>
        <v>0.12073598946969291</v>
      </c>
      <c r="D10" s="7">
        <f>0.040265966/1.029199997</f>
        <v>0.03912355821742195</v>
      </c>
    </row>
    <row r="11" spans="1:4" ht="15">
      <c r="A11" s="6">
        <v>5</v>
      </c>
      <c r="B11" s="16">
        <f>1.203823946/1.203823946</f>
        <v>1</v>
      </c>
      <c r="C11" s="16">
        <f>0.26518858/1.203823946</f>
        <v>0.22028850720336146</v>
      </c>
      <c r="D11" s="7">
        <f>0.213916118/1.203823946</f>
        <v>0.1776971779891808</v>
      </c>
    </row>
    <row r="12" spans="1:4" ht="15">
      <c r="A12" s="6">
        <v>6</v>
      </c>
      <c r="B12" s="7">
        <f>1.035092189/1.035092189</f>
        <v>1</v>
      </c>
      <c r="C12" s="7">
        <f>0.18536163/1.035092189</f>
        <v>0.17907741162560353</v>
      </c>
      <c r="D12" s="7">
        <f>0.069812686/1.035092189</f>
        <v>0.06744586302737524</v>
      </c>
    </row>
    <row r="13" spans="1:4" ht="15">
      <c r="A13" s="6">
        <v>7</v>
      </c>
      <c r="B13" s="7">
        <f>0.774599864/0.774599864</f>
        <v>1</v>
      </c>
      <c r="C13" s="7">
        <f>0.121305404/0.774599864</f>
        <v>0.15660395726586393</v>
      </c>
      <c r="D13" s="16">
        <f>0.067145455/0.774599864</f>
        <v>0.08668405214179073</v>
      </c>
    </row>
    <row r="14" spans="1:4" ht="15">
      <c r="A14" s="9" t="s">
        <v>4</v>
      </c>
      <c r="B14" s="9">
        <v>1</v>
      </c>
      <c r="C14" s="9">
        <v>0.14070152681349757</v>
      </c>
      <c r="D14" s="9">
        <v>0.08375522625855351</v>
      </c>
    </row>
    <row r="15" spans="1:4" ht="15">
      <c r="A15" s="9" t="s">
        <v>5</v>
      </c>
      <c r="B15" s="9">
        <v>0</v>
      </c>
      <c r="C15" s="9">
        <v>0.02122031393900445</v>
      </c>
      <c r="D15" s="9">
        <v>0.018371194266891842</v>
      </c>
    </row>
    <row r="17" ht="15">
      <c r="A17" s="1" t="s">
        <v>46</v>
      </c>
    </row>
    <row r="19" ht="15">
      <c r="A19" s="2" t="s">
        <v>47</v>
      </c>
    </row>
    <row r="20" ht="15">
      <c r="A20" s="2" t="s">
        <v>45</v>
      </c>
    </row>
    <row r="21" spans="2:4" ht="15">
      <c r="B21" s="50" t="s">
        <v>10</v>
      </c>
      <c r="C21" s="50"/>
      <c r="D21" s="50"/>
    </row>
    <row r="22" spans="1:4" ht="15">
      <c r="A22" s="47" t="s">
        <v>16</v>
      </c>
      <c r="B22" s="5">
        <v>0</v>
      </c>
      <c r="C22" s="5">
        <v>0.1</v>
      </c>
      <c r="D22" s="5">
        <v>1</v>
      </c>
    </row>
    <row r="23" spans="1:4" ht="15">
      <c r="A23" s="20">
        <v>1</v>
      </c>
      <c r="B23" s="16">
        <f>2.237225581/2.237225581</f>
        <v>1</v>
      </c>
      <c r="C23" s="16">
        <f>0.695722576/2.237225581</f>
        <v>0.31097560384993644</v>
      </c>
      <c r="D23" s="16">
        <f>0.656069218/2.237225581</f>
        <v>0.29325125886802555</v>
      </c>
    </row>
    <row r="24" spans="1:4" ht="15">
      <c r="A24" s="20">
        <v>2</v>
      </c>
      <c r="B24" s="16">
        <f>1.565154617/1.565154617</f>
        <v>1</v>
      </c>
      <c r="C24" s="16">
        <f>0.44351507/1.565154617</f>
        <v>0.2833682149883087</v>
      </c>
      <c r="D24" s="16">
        <f>0.574928902/1.565154617</f>
        <v>0.3673304194712669</v>
      </c>
    </row>
    <row r="25" spans="1:4" ht="15">
      <c r="A25" s="20">
        <v>3</v>
      </c>
      <c r="B25" s="7">
        <f>2.790889855/2.790889855</f>
        <v>1</v>
      </c>
      <c r="C25" s="16">
        <f>0.698779868/2.790889855</f>
        <v>0.25037887709832246</v>
      </c>
      <c r="D25" s="16">
        <f>0.75948322/2.790889855</f>
        <v>0.27212941372062854</v>
      </c>
    </row>
    <row r="26" spans="1:4" ht="15">
      <c r="A26" s="20">
        <v>4</v>
      </c>
      <c r="B26" s="7">
        <f>1.735758391/1.735758391</f>
        <v>1</v>
      </c>
      <c r="C26" s="7">
        <f>1.608658608/1.735758391</f>
        <v>0.9267756482359416</v>
      </c>
      <c r="D26" s="16">
        <f>0.943616313/1.735758391</f>
        <v>0.5436334445466033</v>
      </c>
    </row>
    <row r="27" spans="1:4" ht="15">
      <c r="A27" s="20">
        <v>5</v>
      </c>
      <c r="B27" s="16">
        <f>0.809623819/0.809623819</f>
        <v>1</v>
      </c>
      <c r="C27" s="7">
        <f>0.671746407/0.809623819</f>
        <v>0.8297018828197296</v>
      </c>
      <c r="D27" s="7">
        <f>0.323913862/0.809623819</f>
        <v>0.40007946208904704</v>
      </c>
    </row>
    <row r="28" spans="1:4" ht="15">
      <c r="A28" s="20">
        <v>6</v>
      </c>
      <c r="B28" s="16">
        <f>1.388305606/1.388305606</f>
        <v>1</v>
      </c>
      <c r="C28" s="16">
        <f>1.240844307/1.388305606</f>
        <v>0.8937832575459613</v>
      </c>
      <c r="D28" s="7">
        <f>0.55695036/1.388305606</f>
        <v>0.40117273717902135</v>
      </c>
    </row>
    <row r="29" spans="1:4" ht="15">
      <c r="A29" s="9" t="s">
        <v>4</v>
      </c>
      <c r="B29" s="9">
        <v>1</v>
      </c>
      <c r="C29" s="9">
        <v>0.5824972474230333</v>
      </c>
      <c r="D29" s="9">
        <v>0.3795994559790988</v>
      </c>
    </row>
    <row r="30" spans="1:4" ht="15">
      <c r="A30" s="9" t="s">
        <v>5</v>
      </c>
      <c r="B30" s="9">
        <v>0</v>
      </c>
      <c r="C30" s="9">
        <v>0.13540575098658975</v>
      </c>
      <c r="D30" s="9">
        <v>0.03955938021993402</v>
      </c>
    </row>
    <row r="32" ht="15">
      <c r="A32" s="1" t="s">
        <v>48</v>
      </c>
    </row>
    <row r="34" ht="15">
      <c r="A34" s="2" t="s">
        <v>49</v>
      </c>
    </row>
    <row r="35" ht="15">
      <c r="A35" s="2" t="s">
        <v>50</v>
      </c>
    </row>
    <row r="37" spans="2:4" ht="15">
      <c r="B37" s="50" t="s">
        <v>10</v>
      </c>
      <c r="C37" s="50"/>
      <c r="D37" s="50"/>
    </row>
    <row r="38" spans="2:4" ht="15">
      <c r="B38" s="5">
        <v>0</v>
      </c>
      <c r="C38" s="5">
        <v>0.1</v>
      </c>
      <c r="D38" s="5">
        <v>1</v>
      </c>
    </row>
    <row r="39" spans="1:4" ht="15">
      <c r="A39" s="47" t="s">
        <v>16</v>
      </c>
      <c r="B39" s="7"/>
      <c r="C39" s="7"/>
      <c r="D39" s="7"/>
    </row>
    <row r="40" spans="1:4" ht="15">
      <c r="A40" s="6">
        <v>1</v>
      </c>
      <c r="B40" s="16">
        <f>0.0580373290573656/1.17008041266193</f>
        <v>0.049601145724105254</v>
      </c>
      <c r="C40" s="16">
        <f>0.811085631223969/1.17008041266193</f>
        <v>0.6931879402875836</v>
      </c>
      <c r="D40" s="16">
        <f>1.17008041266193/1.17008041266193</f>
        <v>1</v>
      </c>
    </row>
    <row r="41" spans="1:4" ht="15">
      <c r="A41" s="6">
        <v>2</v>
      </c>
      <c r="B41" s="16">
        <f>0.0595638866602122/0.62355143210026</f>
        <v>0.0955236145630967</v>
      </c>
      <c r="C41" s="16">
        <f>0.360543937647511/0.62355143210026</f>
        <v>0.578210423530131</v>
      </c>
      <c r="D41" s="16">
        <f>0.62355143210026/0.62355143210026</f>
        <v>1</v>
      </c>
    </row>
    <row r="42" spans="1:4" ht="15">
      <c r="A42" s="6">
        <v>3</v>
      </c>
      <c r="B42" s="16">
        <f>0.384821157377921/0.696088528234256</f>
        <v>0.5528336436661062</v>
      </c>
      <c r="C42" s="16">
        <f>0.0362411059188285/0.696088528234256</f>
        <v>0.05206393217075431</v>
      </c>
      <c r="D42" s="16">
        <f>0.696088528234256/0.696088528234256</f>
        <v>1</v>
      </c>
    </row>
    <row r="43" spans="1:4" ht="15">
      <c r="A43" s="6">
        <v>4</v>
      </c>
      <c r="B43" s="16">
        <f>0.584904720544018/0.524133408941046</f>
        <v>1.1159462659053805</v>
      </c>
      <c r="C43" s="16">
        <f>0.336777433286949/0.524133408941046</f>
        <v>0.6425414360961473</v>
      </c>
      <c r="D43" s="16">
        <f>0.524133408941046/0.524133408941046</f>
        <v>1</v>
      </c>
    </row>
    <row r="44" spans="1:4" ht="15">
      <c r="A44" s="6">
        <v>5</v>
      </c>
      <c r="B44" s="16">
        <f>0.961807475331424/1.14707517467504</f>
        <v>0.8384868721475893</v>
      </c>
      <c r="C44" s="16">
        <f>0.900205498167988/1.14707517467504</f>
        <v>0.7847833498994616</v>
      </c>
      <c r="D44" s="16">
        <f>0.150340943568604/0.150340943568604</f>
        <v>1</v>
      </c>
    </row>
    <row r="45" spans="1:4" ht="15">
      <c r="A45" s="6">
        <v>6</v>
      </c>
      <c r="B45" s="16">
        <f>0.376768933616831/1.26526176653924</f>
        <v>0.2977794347231199</v>
      </c>
      <c r="C45" s="16">
        <f>1.00321625557667/1.26526176653924</f>
        <v>0.7928922552687889</v>
      </c>
      <c r="D45" s="16">
        <f>1.14707517467504/1.14707517467504</f>
        <v>1</v>
      </c>
    </row>
    <row r="46" spans="1:4" ht="15">
      <c r="A46" s="6">
        <v>7</v>
      </c>
      <c r="B46" s="16">
        <f>0.340194872739455/0.836313422506783</f>
        <v>0.40677916147722215</v>
      </c>
      <c r="C46" s="16">
        <f>0.233804483215709/0.578207890059284</f>
        <v>0.4043605893924016</v>
      </c>
      <c r="D46" s="16">
        <f>1.26526176653924/1.26526176653924</f>
        <v>1</v>
      </c>
    </row>
    <row r="47" spans="1:4" ht="15">
      <c r="A47" s="6">
        <v>8</v>
      </c>
      <c r="B47" s="16">
        <f>0.0764331654692302/0.578207890059284</f>
        <v>0.1321897656245982</v>
      </c>
      <c r="C47" s="16">
        <f>0.198661781376491/0.362186352598166</f>
        <v>0.5485070874464997</v>
      </c>
      <c r="D47" s="16">
        <f>0.836313422506783/0.836313422506783</f>
        <v>1</v>
      </c>
    </row>
    <row r="48" spans="1:4" ht="15">
      <c r="A48" s="6">
        <v>9</v>
      </c>
      <c r="B48" s="16">
        <f>0.310770054151586/2.76713840609513</f>
        <v>0.11230737626533531</v>
      </c>
      <c r="C48" s="16">
        <f>0.77933604576924/2.76713840609513</f>
        <v>0.28163970549959094</v>
      </c>
      <c r="D48" s="16">
        <f>0.578207890059284/0.578207890059284</f>
        <v>1</v>
      </c>
    </row>
    <row r="49" spans="1:4" ht="15">
      <c r="A49" s="6">
        <v>10</v>
      </c>
      <c r="B49" s="16">
        <f>0.0186650491394668/1.74788184069978</f>
        <v>0.010678667576289986</v>
      </c>
      <c r="C49" s="16">
        <f>0.674894513766805/1.74788184069978</f>
        <v>0.3861213601810778</v>
      </c>
      <c r="D49" s="16">
        <f>0.362186352598166/0.362186352598166</f>
        <v>1</v>
      </c>
    </row>
    <row r="50" spans="1:4" ht="15">
      <c r="A50" s="6">
        <v>11</v>
      </c>
      <c r="B50" s="16">
        <f>0.391537072134822/0.961034725106767</f>
        <v>0.4074119924140346</v>
      </c>
      <c r="C50" s="16">
        <f>1.31125768087006/0.961034725106767</f>
        <v>1.3644227899510963</v>
      </c>
      <c r="D50" s="21">
        <f>2.76713840609513/2.76713840609513</f>
        <v>1</v>
      </c>
    </row>
    <row r="51" spans="1:4" ht="15">
      <c r="A51" s="6">
        <v>12</v>
      </c>
      <c r="B51" s="16">
        <f>0.0642798518069711/0.680983243879247</f>
        <v>0.09439270699349146</v>
      </c>
      <c r="C51" s="16">
        <f>0.882079712323536/0.680983243879247</f>
        <v>1.295303108045266</v>
      </c>
      <c r="D51" s="16">
        <f>1.74788184069978/1.74788184069978</f>
        <v>1</v>
      </c>
    </row>
    <row r="52" spans="1:4" ht="15">
      <c r="A52" s="6">
        <v>13</v>
      </c>
      <c r="B52" s="16">
        <f>0.827954777234935/1.16131656076357</f>
        <v>0.7129449499028513</v>
      </c>
      <c r="C52" s="16">
        <f>0.258377464187285/1.16131656076357</f>
        <v>0.22248667841040765</v>
      </c>
      <c r="D52" s="16">
        <f>0.961034725106767/0.961034725106767</f>
        <v>1</v>
      </c>
    </row>
    <row r="53" spans="1:4" ht="15">
      <c r="A53" s="6">
        <v>14</v>
      </c>
      <c r="B53" s="16">
        <f>0.133216220166197/1.04255217050865</f>
        <v>0.1277789485596699</v>
      </c>
      <c r="C53" s="16">
        <f>1.17803309973711/1.04255217050865</f>
        <v>1.1299512226446762</v>
      </c>
      <c r="D53" s="16">
        <f>0.680983243879247/0.680983243879247</f>
        <v>1</v>
      </c>
    </row>
    <row r="54" spans="1:4" ht="15">
      <c r="A54" s="9" t="s">
        <v>4</v>
      </c>
      <c r="B54" s="9">
        <v>0.3539038961102064</v>
      </c>
      <c r="C54" s="9">
        <v>0.6554622770588487</v>
      </c>
      <c r="D54" s="9">
        <v>1</v>
      </c>
    </row>
    <row r="55" spans="1:4" ht="15">
      <c r="A55" s="9" t="s">
        <v>5</v>
      </c>
      <c r="B55" s="9">
        <v>0.09066270955646653</v>
      </c>
      <c r="C55" s="9">
        <v>0.10531654965977408</v>
      </c>
      <c r="D55" s="9">
        <v>0</v>
      </c>
    </row>
    <row r="59" ht="15">
      <c r="A59" s="1" t="s">
        <v>51</v>
      </c>
    </row>
    <row r="61" ht="15">
      <c r="A61" s="2" t="s">
        <v>52</v>
      </c>
    </row>
    <row r="62" ht="15">
      <c r="A62" s="2" t="s">
        <v>53</v>
      </c>
    </row>
    <row r="63" spans="2:4" ht="15">
      <c r="B63" s="50" t="s">
        <v>10</v>
      </c>
      <c r="C63" s="50"/>
      <c r="D63" s="50"/>
    </row>
    <row r="64" spans="1:4" ht="15">
      <c r="A64" s="47" t="s">
        <v>16</v>
      </c>
      <c r="B64" s="5">
        <v>0</v>
      </c>
      <c r="C64" s="5">
        <v>0.1</v>
      </c>
      <c r="D64" s="5">
        <v>1</v>
      </c>
    </row>
    <row r="65" spans="1:4" ht="15">
      <c r="A65" s="20">
        <v>1</v>
      </c>
      <c r="B65" s="7">
        <v>1</v>
      </c>
      <c r="C65" s="7">
        <v>2.950000000000003</v>
      </c>
      <c r="D65" s="7">
        <v>5.650000000000004</v>
      </c>
    </row>
    <row r="66" spans="1:4" ht="15">
      <c r="A66" s="20">
        <v>2</v>
      </c>
      <c r="B66" s="7">
        <v>1</v>
      </c>
      <c r="C66" s="7">
        <v>1</v>
      </c>
      <c r="D66" s="7">
        <v>3.407407407407408</v>
      </c>
    </row>
    <row r="67" spans="1:4" ht="15">
      <c r="A67" s="20">
        <v>3</v>
      </c>
      <c r="B67" s="7">
        <v>1</v>
      </c>
      <c r="C67" s="7">
        <v>2.7777777777777763</v>
      </c>
      <c r="D67" s="7">
        <v>6.222222222222218</v>
      </c>
    </row>
    <row r="68" spans="1:4" ht="15">
      <c r="A68" s="20">
        <v>4</v>
      </c>
      <c r="B68" s="7">
        <v>1</v>
      </c>
      <c r="C68" s="7">
        <v>1.329787234042553</v>
      </c>
      <c r="D68" s="7">
        <v>1.8936170212765953</v>
      </c>
    </row>
    <row r="69" spans="1:4" ht="15">
      <c r="A69" s="20">
        <v>5</v>
      </c>
      <c r="B69" s="7">
        <v>1</v>
      </c>
      <c r="C69" s="7">
        <v>2.0000000000000004</v>
      </c>
      <c r="D69" s="7">
        <v>3.701298701298702</v>
      </c>
    </row>
    <row r="70" spans="1:4" ht="15">
      <c r="A70" s="9" t="s">
        <v>4</v>
      </c>
      <c r="B70" s="9">
        <v>1</v>
      </c>
      <c r="C70" s="9">
        <v>2.0115130023640666</v>
      </c>
      <c r="D70" s="9">
        <v>4.174909070440985</v>
      </c>
    </row>
    <row r="71" spans="1:4" ht="15">
      <c r="A71" s="9" t="s">
        <v>5</v>
      </c>
      <c r="B71" s="9">
        <v>0</v>
      </c>
      <c r="C71" s="9">
        <v>0.3844450986252845</v>
      </c>
      <c r="D71" s="9">
        <v>0.7869257712777857</v>
      </c>
    </row>
  </sheetData>
  <mergeCells count="4">
    <mergeCell ref="B5:D5"/>
    <mergeCell ref="B21:D21"/>
    <mergeCell ref="B37:D37"/>
    <mergeCell ref="B63:D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workbookViewId="0" topLeftCell="A4">
      <selection activeCell="I11" sqref="I11"/>
    </sheetView>
  </sheetViews>
  <sheetFormatPr defaultColWidth="9.00390625" defaultRowHeight="15"/>
  <cols>
    <col min="1" max="1" width="16.421875" style="2" customWidth="1"/>
    <col min="2" max="16384" width="9.00390625" style="2" customWidth="1"/>
  </cols>
  <sheetData>
    <row r="1" spans="1:6" ht="15">
      <c r="A1" s="12" t="s">
        <v>54</v>
      </c>
      <c r="B1" s="12"/>
      <c r="C1" s="12"/>
      <c r="D1" s="12"/>
      <c r="E1" s="12"/>
      <c r="F1" s="12"/>
    </row>
    <row r="3" ht="15">
      <c r="A3" s="2" t="s">
        <v>55</v>
      </c>
    </row>
    <row r="4" ht="15">
      <c r="A4" s="2" t="s">
        <v>56</v>
      </c>
    </row>
    <row r="6" spans="1:9" ht="15">
      <c r="A6" s="22"/>
      <c r="B6" s="59" t="s">
        <v>57</v>
      </c>
      <c r="C6" s="59"/>
      <c r="D6" s="59" t="s">
        <v>58</v>
      </c>
      <c r="E6" s="59"/>
      <c r="F6" s="59"/>
      <c r="G6" s="59" t="s">
        <v>59</v>
      </c>
      <c r="H6" s="59"/>
      <c r="I6" s="59"/>
    </row>
    <row r="7" spans="1:9" ht="15">
      <c r="A7" s="23" t="s">
        <v>60</v>
      </c>
      <c r="B7" s="24" t="s">
        <v>61</v>
      </c>
      <c r="C7" s="24" t="s">
        <v>62</v>
      </c>
      <c r="D7" s="24" t="s">
        <v>63</v>
      </c>
      <c r="E7" s="24" t="s">
        <v>62</v>
      </c>
      <c r="F7" s="24" t="s">
        <v>64</v>
      </c>
      <c r="G7" s="24" t="s">
        <v>63</v>
      </c>
      <c r="H7" s="24" t="s">
        <v>62</v>
      </c>
      <c r="I7" s="24" t="s">
        <v>62</v>
      </c>
    </row>
    <row r="8" spans="1:9" ht="15">
      <c r="A8" s="23" t="s">
        <v>65</v>
      </c>
      <c r="B8" s="24" t="s">
        <v>63</v>
      </c>
      <c r="C8" s="24" t="s">
        <v>63</v>
      </c>
      <c r="D8" s="24" t="s">
        <v>63</v>
      </c>
      <c r="E8" s="24" t="s">
        <v>62</v>
      </c>
      <c r="F8" s="24" t="s">
        <v>63</v>
      </c>
      <c r="G8" s="24" t="s">
        <v>63</v>
      </c>
      <c r="H8" s="24" t="s">
        <v>62</v>
      </c>
      <c r="I8" s="24" t="s">
        <v>63</v>
      </c>
    </row>
    <row r="9" spans="1:9" ht="15">
      <c r="A9" s="47" t="s">
        <v>16</v>
      </c>
      <c r="B9" s="25"/>
      <c r="C9" s="25"/>
      <c r="D9" s="25"/>
      <c r="E9" s="25"/>
      <c r="F9" s="25"/>
      <c r="G9" s="25"/>
      <c r="H9" s="25"/>
      <c r="I9" s="25"/>
    </row>
    <row r="10" spans="1:9" ht="15">
      <c r="A10" s="11">
        <v>1</v>
      </c>
      <c r="B10" s="7">
        <v>1</v>
      </c>
      <c r="C10" s="7">
        <v>0.13502215881287058</v>
      </c>
      <c r="D10" s="7">
        <v>2.974132867310126</v>
      </c>
      <c r="E10" s="7">
        <v>1.0120189876566805</v>
      </c>
      <c r="F10" s="7">
        <v>0.4844946078897936</v>
      </c>
      <c r="G10" s="7">
        <v>2.623204780426294</v>
      </c>
      <c r="H10" s="7">
        <v>1.17782819168889</v>
      </c>
      <c r="I10" s="7">
        <v>0.13228084954421143</v>
      </c>
    </row>
    <row r="11" spans="1:9" ht="15">
      <c r="A11" s="11">
        <v>2</v>
      </c>
      <c r="B11" s="7">
        <v>1</v>
      </c>
      <c r="C11" s="7">
        <v>0.16795192487790608</v>
      </c>
      <c r="D11" s="7">
        <v>1.9563987975221426</v>
      </c>
      <c r="E11" s="7">
        <v>1.1733215574222757</v>
      </c>
      <c r="F11" s="7">
        <v>0.3607610472174498</v>
      </c>
      <c r="G11" s="7">
        <v>2.7461747500787226</v>
      </c>
      <c r="H11" s="7">
        <v>2.051467855637394</v>
      </c>
      <c r="I11" s="7">
        <v>0.46536190043341064</v>
      </c>
    </row>
    <row r="12" spans="1:9" ht="15">
      <c r="A12" s="11">
        <v>3</v>
      </c>
      <c r="B12" s="7">
        <v>1</v>
      </c>
      <c r="C12" s="7">
        <v>0.16904022222788434</v>
      </c>
      <c r="D12" s="7">
        <v>2.109703313885832</v>
      </c>
      <c r="E12" s="7">
        <v>1.0584256715199742</v>
      </c>
      <c r="F12" s="7">
        <v>0.5531805651814017</v>
      </c>
      <c r="G12" s="7">
        <v>6.5446555938722115</v>
      </c>
      <c r="H12" s="7">
        <v>1.86875998492108</v>
      </c>
      <c r="I12" s="7">
        <v>0.2930610657725783</v>
      </c>
    </row>
    <row r="13" spans="1:9" ht="15">
      <c r="A13" s="11">
        <v>4</v>
      </c>
      <c r="B13" s="7">
        <v>1</v>
      </c>
      <c r="C13" s="7">
        <v>0.16544971973985004</v>
      </c>
      <c r="D13" s="7">
        <v>1.1552251145952246</v>
      </c>
      <c r="E13" s="7">
        <v>0.42816907124423637</v>
      </c>
      <c r="F13" s="7">
        <v>0.14616399551932852</v>
      </c>
      <c r="G13" s="7">
        <v>1.107197251957679</v>
      </c>
      <c r="H13" s="7">
        <v>1.3051682115351393</v>
      </c>
      <c r="I13" s="7">
        <v>0.1752892944006611</v>
      </c>
    </row>
    <row r="14" spans="1:9" ht="15">
      <c r="A14" s="11">
        <v>5</v>
      </c>
      <c r="B14" s="7">
        <v>1</v>
      </c>
      <c r="C14" s="7">
        <v>0.157338101972887</v>
      </c>
      <c r="D14" s="7">
        <v>2.3467449929060336</v>
      </c>
      <c r="E14" s="7">
        <v>1.0812554055329768</v>
      </c>
      <c r="F14" s="7">
        <v>0.4661454067628817</v>
      </c>
      <c r="G14" s="7">
        <v>3.971345041459076</v>
      </c>
      <c r="H14" s="7">
        <v>1.6993520107491211</v>
      </c>
      <c r="I14" s="7">
        <v>0.29690127191673343</v>
      </c>
    </row>
    <row r="15" spans="1:9" ht="15">
      <c r="A15" s="9" t="s">
        <v>4</v>
      </c>
      <c r="B15" s="9">
        <v>1</v>
      </c>
      <c r="C15" s="9">
        <v>0.15936600641462775</v>
      </c>
      <c r="D15" s="9">
        <v>2.0488650233283314</v>
      </c>
      <c r="E15" s="9">
        <v>0.9179838219607918</v>
      </c>
      <c r="F15" s="9">
        <v>0.3861500539519934</v>
      </c>
      <c r="G15" s="9">
        <v>3.255308094083727</v>
      </c>
      <c r="H15" s="9">
        <v>1.6008060609456258</v>
      </c>
      <c r="I15" s="9">
        <v>0.2664982775377154</v>
      </c>
    </row>
    <row r="16" spans="1:9" ht="15">
      <c r="A16" s="9" t="s">
        <v>5</v>
      </c>
      <c r="B16" s="9">
        <v>0</v>
      </c>
      <c r="C16" s="9">
        <v>0.005165171595604824</v>
      </c>
      <c r="D16" s="9">
        <v>0.24089471423076858</v>
      </c>
      <c r="E16" s="9">
        <v>0.10891847863838118</v>
      </c>
      <c r="F16" s="9">
        <v>0.05806360495235977</v>
      </c>
      <c r="G16" s="9">
        <v>0.7420740293381369</v>
      </c>
      <c r="H16" s="9">
        <v>0.13531446436265496</v>
      </c>
      <c r="I16" s="9">
        <v>0.04738354280693778</v>
      </c>
    </row>
  </sheetData>
  <mergeCells count="3">
    <mergeCell ref="B6:C6"/>
    <mergeCell ref="D6:F6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view="pageLayout" workbookViewId="0" topLeftCell="A1">
      <selection activeCell="A6" sqref="A6"/>
    </sheetView>
  </sheetViews>
  <sheetFormatPr defaultColWidth="9.00390625" defaultRowHeight="15"/>
  <cols>
    <col min="1" max="1" width="15.7109375" style="2" bestFit="1" customWidth="1"/>
    <col min="2" max="7" width="9.00390625" style="2" customWidth="1"/>
    <col min="8" max="8" width="14.7109375" style="2" customWidth="1"/>
    <col min="9" max="9" width="37.8515625" style="2" bestFit="1" customWidth="1"/>
    <col min="10" max="12" width="9.00390625" style="2" customWidth="1"/>
    <col min="13" max="13" width="6.8515625" style="26" customWidth="1"/>
    <col min="14" max="14" width="14.57421875" style="2" customWidth="1"/>
    <col min="15" max="16384" width="9.00390625" style="2" customWidth="1"/>
  </cols>
  <sheetData>
    <row r="1" spans="1:9" ht="15">
      <c r="A1" s="1" t="s">
        <v>66</v>
      </c>
      <c r="I1" s="12" t="s">
        <v>67</v>
      </c>
    </row>
    <row r="2" spans="1:9" ht="15">
      <c r="A2" s="3" t="s">
        <v>68</v>
      </c>
      <c r="B2" s="13"/>
      <c r="C2" s="13"/>
      <c r="D2" s="13"/>
      <c r="E2" s="13"/>
      <c r="F2" s="13"/>
      <c r="G2" s="13"/>
      <c r="H2" s="13"/>
      <c r="I2" s="12"/>
    </row>
    <row r="3" spans="1:8" ht="15">
      <c r="A3" s="38" t="s">
        <v>14</v>
      </c>
      <c r="B3" s="13"/>
      <c r="C3" s="13"/>
      <c r="D3" s="13"/>
      <c r="E3" s="13"/>
      <c r="F3" s="13"/>
      <c r="G3" s="13"/>
      <c r="H3" s="13"/>
    </row>
    <row r="4" spans="1:13" ht="15">
      <c r="A4" s="27" t="s">
        <v>69</v>
      </c>
      <c r="B4" s="28">
        <v>0</v>
      </c>
      <c r="C4" s="28">
        <v>1</v>
      </c>
      <c r="D4" s="28">
        <v>1</v>
      </c>
      <c r="J4" s="60" t="s">
        <v>15</v>
      </c>
      <c r="K4" s="61"/>
      <c r="L4" s="62"/>
      <c r="M4" s="29"/>
    </row>
    <row r="5" spans="1:13" ht="15">
      <c r="A5" s="27" t="s">
        <v>70</v>
      </c>
      <c r="B5" s="28">
        <v>0</v>
      </c>
      <c r="C5" s="28">
        <v>0</v>
      </c>
      <c r="D5" s="28">
        <v>1</v>
      </c>
      <c r="I5" s="27" t="s">
        <v>69</v>
      </c>
      <c r="J5" s="28">
        <v>0</v>
      </c>
      <c r="K5" s="28">
        <v>1</v>
      </c>
      <c r="L5" s="28">
        <v>1</v>
      </c>
      <c r="M5" s="30"/>
    </row>
    <row r="6" spans="1:13" ht="15">
      <c r="A6" s="48" t="s">
        <v>106</v>
      </c>
      <c r="B6" s="4"/>
      <c r="C6" s="4"/>
      <c r="D6" s="4"/>
      <c r="I6" s="27" t="s">
        <v>70</v>
      </c>
      <c r="J6" s="28">
        <v>0</v>
      </c>
      <c r="K6" s="28">
        <v>0</v>
      </c>
      <c r="L6" s="28">
        <v>1</v>
      </c>
      <c r="M6" s="30"/>
    </row>
    <row r="7" spans="1:13" ht="15">
      <c r="A7" s="31">
        <v>1</v>
      </c>
      <c r="B7" s="16">
        <v>11.070648215586306</v>
      </c>
      <c r="C7" s="16">
        <v>6.666666666666667</v>
      </c>
      <c r="D7" s="16">
        <v>10.938654841093866</v>
      </c>
      <c r="I7" s="32" t="s">
        <v>71</v>
      </c>
      <c r="J7" s="33"/>
      <c r="K7" s="33"/>
      <c r="L7" s="33"/>
      <c r="M7" s="34"/>
    </row>
    <row r="8" spans="1:13" ht="15">
      <c r="A8" s="31">
        <v>2</v>
      </c>
      <c r="B8" s="16">
        <v>44.470224284609436</v>
      </c>
      <c r="C8" s="16">
        <v>19.602063375092115</v>
      </c>
      <c r="D8" s="16">
        <v>27.26054922973878</v>
      </c>
      <c r="I8" s="35" t="s">
        <v>18</v>
      </c>
      <c r="J8" s="7">
        <v>0</v>
      </c>
      <c r="K8" s="7">
        <v>0</v>
      </c>
      <c r="L8" s="7">
        <v>0</v>
      </c>
      <c r="M8" s="36"/>
    </row>
    <row r="9" spans="1:13" ht="15">
      <c r="A9" s="31">
        <v>3</v>
      </c>
      <c r="B9" s="16">
        <v>18.069498069498067</v>
      </c>
      <c r="C9" s="16">
        <v>4.933051444679352</v>
      </c>
      <c r="D9" s="16">
        <v>10.965200262639527</v>
      </c>
      <c r="I9" s="37" t="s">
        <v>19</v>
      </c>
      <c r="J9" s="7">
        <v>0</v>
      </c>
      <c r="K9" s="7">
        <v>0</v>
      </c>
      <c r="L9" s="7">
        <v>0</v>
      </c>
      <c r="M9" s="36"/>
    </row>
    <row r="10" spans="1:13" ht="15">
      <c r="A10" s="31">
        <v>4</v>
      </c>
      <c r="B10" s="16">
        <v>36.155063291139236</v>
      </c>
      <c r="C10" s="16">
        <v>18.285714285714285</v>
      </c>
      <c r="D10" s="16">
        <v>20.833333333333336</v>
      </c>
      <c r="I10" s="37" t="s">
        <v>20</v>
      </c>
      <c r="J10" s="7">
        <v>1.6891891891891893</v>
      </c>
      <c r="K10" s="7">
        <v>6.185567010309279</v>
      </c>
      <c r="L10" s="7">
        <v>0.5</v>
      </c>
      <c r="M10" s="36"/>
    </row>
    <row r="11" spans="1:13" ht="15">
      <c r="A11" s="31">
        <v>5</v>
      </c>
      <c r="B11" s="16">
        <v>26.94560669456067</v>
      </c>
      <c r="C11" s="16">
        <v>4.593070104754231</v>
      </c>
      <c r="D11" s="16">
        <v>11.288805268109126</v>
      </c>
      <c r="I11" s="37" t="s">
        <v>21</v>
      </c>
      <c r="J11" s="7">
        <v>9.121621621621621</v>
      </c>
      <c r="K11" s="7">
        <v>23.195876288659793</v>
      </c>
      <c r="L11" s="7">
        <v>6</v>
      </c>
      <c r="M11" s="36"/>
    </row>
    <row r="12" spans="1:13" ht="15">
      <c r="A12" s="31">
        <v>6</v>
      </c>
      <c r="B12" s="16">
        <v>18.58108108108108</v>
      </c>
      <c r="C12" s="16">
        <v>3.4954407294832825</v>
      </c>
      <c r="D12" s="16">
        <v>5.795918367346939</v>
      </c>
      <c r="I12" s="37" t="s">
        <v>22</v>
      </c>
      <c r="J12" s="7">
        <v>18.91891891891892</v>
      </c>
      <c r="K12" s="7">
        <v>34.5360824742268</v>
      </c>
      <c r="L12" s="7">
        <v>17</v>
      </c>
      <c r="M12" s="36"/>
    </row>
    <row r="13" spans="1:13" ht="15">
      <c r="A13" s="31">
        <v>7</v>
      </c>
      <c r="B13" s="16">
        <v>15.218769816106532</v>
      </c>
      <c r="C13" s="16">
        <v>2.879177377892031</v>
      </c>
      <c r="D13" s="16">
        <v>14.285714285714285</v>
      </c>
      <c r="I13" s="37" t="s">
        <v>23</v>
      </c>
      <c r="J13" s="7">
        <v>20.945945945945947</v>
      </c>
      <c r="K13" s="7">
        <v>22.164948453608247</v>
      </c>
      <c r="L13" s="7">
        <v>23.5</v>
      </c>
      <c r="M13" s="36"/>
    </row>
    <row r="14" spans="1:13" ht="15">
      <c r="A14" s="31">
        <v>8</v>
      </c>
      <c r="B14" s="16">
        <v>16.245644599303137</v>
      </c>
      <c r="C14" s="16">
        <v>3.5520473606314753</v>
      </c>
      <c r="D14" s="16">
        <v>16.36615811373093</v>
      </c>
      <c r="I14" s="37" t="s">
        <v>24</v>
      </c>
      <c r="J14" s="7">
        <v>12.162162162162163</v>
      </c>
      <c r="K14" s="7">
        <v>7.731958762886598</v>
      </c>
      <c r="L14" s="7">
        <v>20</v>
      </c>
      <c r="M14" s="36"/>
    </row>
    <row r="15" spans="1:13" ht="15">
      <c r="A15" s="31">
        <v>9</v>
      </c>
      <c r="B15" s="16">
        <v>12.312312312312311</v>
      </c>
      <c r="C15" s="16">
        <v>1.3307984790874523</v>
      </c>
      <c r="D15" s="16">
        <v>7.193229901269394</v>
      </c>
      <c r="I15" s="37" t="s">
        <v>25</v>
      </c>
      <c r="J15" s="7">
        <v>12.162162162162163</v>
      </c>
      <c r="K15" s="7">
        <v>4.123711340206185</v>
      </c>
      <c r="L15" s="7">
        <v>12</v>
      </c>
      <c r="M15" s="36"/>
    </row>
    <row r="16" spans="1:13" ht="15">
      <c r="A16" s="31">
        <v>10</v>
      </c>
      <c r="B16" s="16">
        <v>12.440645773979107</v>
      </c>
      <c r="C16" s="16">
        <v>0</v>
      </c>
      <c r="D16" s="16">
        <v>6.823925863521482</v>
      </c>
      <c r="I16" s="37" t="s">
        <v>26</v>
      </c>
      <c r="J16" s="7">
        <v>8.445945945945946</v>
      </c>
      <c r="K16" s="7">
        <v>1.5463917525773196</v>
      </c>
      <c r="L16" s="7">
        <v>9.5</v>
      </c>
      <c r="M16" s="36"/>
    </row>
    <row r="17" spans="1:13" ht="15">
      <c r="A17" s="9" t="s">
        <v>4</v>
      </c>
      <c r="B17" s="9">
        <v>21.150949413817592</v>
      </c>
      <c r="C17" s="9">
        <v>6.53380298240009</v>
      </c>
      <c r="D17" s="9">
        <v>13.175148946649767</v>
      </c>
      <c r="I17" s="37" t="s">
        <v>27</v>
      </c>
      <c r="J17" s="7">
        <v>6.081081081081082</v>
      </c>
      <c r="K17" s="7">
        <v>0</v>
      </c>
      <c r="L17" s="7">
        <v>7.000000000000001</v>
      </c>
      <c r="M17" s="36"/>
    </row>
    <row r="18" spans="1:13" ht="15">
      <c r="A18" s="9" t="s">
        <v>5</v>
      </c>
      <c r="B18" s="9">
        <v>3.5487803382752467</v>
      </c>
      <c r="C18" s="9">
        <v>2.151159864584661</v>
      </c>
      <c r="D18" s="9">
        <v>2.1408219857371353</v>
      </c>
      <c r="I18" s="37" t="s">
        <v>28</v>
      </c>
      <c r="J18" s="7">
        <v>6.081081081081082</v>
      </c>
      <c r="K18" s="7">
        <v>0</v>
      </c>
      <c r="L18" s="7">
        <v>3</v>
      </c>
      <c r="M18" s="36"/>
    </row>
    <row r="19" spans="9:13" ht="15">
      <c r="I19" s="37" t="s">
        <v>29</v>
      </c>
      <c r="J19" s="7">
        <v>2.027027027027027</v>
      </c>
      <c r="K19" s="7">
        <v>0.5154639175257731</v>
      </c>
      <c r="L19" s="7">
        <v>0.5</v>
      </c>
      <c r="M19" s="36"/>
    </row>
    <row r="20" spans="1:13" ht="15">
      <c r="A20" s="1" t="s">
        <v>72</v>
      </c>
      <c r="I20" s="37" t="s">
        <v>31</v>
      </c>
      <c r="J20" s="7">
        <v>0.6756756756756757</v>
      </c>
      <c r="K20" s="7">
        <v>0</v>
      </c>
      <c r="L20" s="7">
        <v>1</v>
      </c>
      <c r="M20" s="36"/>
    </row>
    <row r="21" spans="1:13" ht="15">
      <c r="A21" s="38" t="s">
        <v>36</v>
      </c>
      <c r="B21" s="19"/>
      <c r="C21" s="19"/>
      <c r="D21" s="19"/>
      <c r="I21" s="37" t="s">
        <v>32</v>
      </c>
      <c r="J21" s="7">
        <v>0.6756756756756757</v>
      </c>
      <c r="K21" s="7">
        <v>0</v>
      </c>
      <c r="L21" s="7">
        <v>0</v>
      </c>
      <c r="M21" s="36"/>
    </row>
    <row r="22" spans="1:13" ht="15">
      <c r="A22" s="19"/>
      <c r="B22" s="19"/>
      <c r="C22" s="19"/>
      <c r="D22" s="19"/>
      <c r="I22" s="37" t="s">
        <v>33</v>
      </c>
      <c r="J22" s="7">
        <v>0.33783783783783783</v>
      </c>
      <c r="K22" s="7">
        <v>0</v>
      </c>
      <c r="L22" s="7">
        <v>0</v>
      </c>
      <c r="M22" s="36"/>
    </row>
    <row r="23" spans="9:13" ht="15">
      <c r="I23" s="37" t="s">
        <v>35</v>
      </c>
      <c r="J23" s="7">
        <v>0.33783783783783783</v>
      </c>
      <c r="K23" s="7">
        <v>0</v>
      </c>
      <c r="L23" s="7">
        <v>0</v>
      </c>
      <c r="M23" s="36"/>
    </row>
    <row r="24" spans="1:13" ht="15">
      <c r="A24" s="27" t="s">
        <v>69</v>
      </c>
      <c r="B24" s="28">
        <v>0</v>
      </c>
      <c r="C24" s="28">
        <v>1</v>
      </c>
      <c r="D24" s="28">
        <v>1</v>
      </c>
      <c r="I24" s="37" t="s">
        <v>73</v>
      </c>
      <c r="J24" s="7">
        <v>0</v>
      </c>
      <c r="K24" s="7">
        <v>0</v>
      </c>
      <c r="L24" s="7">
        <v>0</v>
      </c>
      <c r="M24" s="36"/>
    </row>
    <row r="25" spans="1:4" ht="15">
      <c r="A25" s="27" t="s">
        <v>70</v>
      </c>
      <c r="B25" s="28">
        <v>0</v>
      </c>
      <c r="C25" s="28">
        <v>0</v>
      </c>
      <c r="D25" s="28">
        <v>1</v>
      </c>
    </row>
    <row r="26" spans="1:9" ht="15">
      <c r="A26" s="47" t="s">
        <v>38</v>
      </c>
      <c r="B26" s="4"/>
      <c r="C26" s="4"/>
      <c r="D26" s="4"/>
      <c r="I26" s="1" t="s">
        <v>74</v>
      </c>
    </row>
    <row r="27" spans="1:13" ht="15">
      <c r="A27" s="31">
        <v>1</v>
      </c>
      <c r="B27" s="7">
        <v>23.520000000000003</v>
      </c>
      <c r="C27" s="7">
        <v>10.920000000000002</v>
      </c>
      <c r="D27" s="7">
        <v>12.600000000000001</v>
      </c>
      <c r="M27" s="2"/>
    </row>
    <row r="28" spans="1:13" ht="15">
      <c r="A28" s="31">
        <v>2</v>
      </c>
      <c r="B28" s="7">
        <v>19.880000000000003</v>
      </c>
      <c r="C28" s="7">
        <v>7.5600000000000005</v>
      </c>
      <c r="D28" s="7">
        <v>13.440000000000001</v>
      </c>
      <c r="I28" s="2" t="s">
        <v>40</v>
      </c>
      <c r="M28" s="2"/>
    </row>
    <row r="29" spans="1:13" ht="15">
      <c r="A29" s="31">
        <v>3</v>
      </c>
      <c r="B29" s="7">
        <v>14.280000000000001</v>
      </c>
      <c r="C29" s="7">
        <v>8.4</v>
      </c>
      <c r="D29" s="7">
        <v>15.120000000000001</v>
      </c>
      <c r="I29" s="2" t="s">
        <v>41</v>
      </c>
      <c r="M29" s="2"/>
    </row>
    <row r="30" spans="1:13" ht="15">
      <c r="A30" s="31">
        <v>4</v>
      </c>
      <c r="B30" s="7">
        <v>28.000000000000004</v>
      </c>
      <c r="C30" s="7">
        <v>10.080000000000002</v>
      </c>
      <c r="D30" s="7">
        <v>11.760000000000002</v>
      </c>
      <c r="I30" s="27" t="s">
        <v>69</v>
      </c>
      <c r="J30" s="28">
        <v>0</v>
      </c>
      <c r="K30" s="28">
        <v>1</v>
      </c>
      <c r="L30" s="28">
        <v>1</v>
      </c>
      <c r="M30" s="2"/>
    </row>
    <row r="31" spans="1:13" ht="15">
      <c r="A31" s="31">
        <v>5</v>
      </c>
      <c r="B31" s="7">
        <v>35.28</v>
      </c>
      <c r="C31" s="7">
        <v>13.440000000000001</v>
      </c>
      <c r="D31" s="7">
        <v>5.040000000000001</v>
      </c>
      <c r="I31" s="27" t="s">
        <v>70</v>
      </c>
      <c r="J31" s="28">
        <v>0</v>
      </c>
      <c r="K31" s="28">
        <v>0</v>
      </c>
      <c r="L31" s="28">
        <v>1</v>
      </c>
      <c r="M31" s="2"/>
    </row>
    <row r="32" spans="1:13" ht="15">
      <c r="A32" s="31">
        <v>6</v>
      </c>
      <c r="B32" s="7">
        <v>33.88</v>
      </c>
      <c r="C32" s="7">
        <v>8.4</v>
      </c>
      <c r="D32" s="7">
        <v>12.600000000000001</v>
      </c>
      <c r="I32" s="49" t="s">
        <v>16</v>
      </c>
      <c r="J32" s="4"/>
      <c r="K32" s="4"/>
      <c r="L32" s="4"/>
      <c r="M32" s="2"/>
    </row>
    <row r="33" spans="1:13" ht="15">
      <c r="A33" s="31">
        <v>7</v>
      </c>
      <c r="B33" s="7">
        <v>29.120000000000005</v>
      </c>
      <c r="C33" s="7">
        <v>12.600000000000001</v>
      </c>
      <c r="D33" s="7">
        <v>13.72</v>
      </c>
      <c r="I33" s="20">
        <v>1</v>
      </c>
      <c r="J33" s="16">
        <f>1.087887941/1.087887941</f>
        <v>1</v>
      </c>
      <c r="K33" s="16">
        <f>0.047328733/1.087887941</f>
        <v>0.043505154544221575</v>
      </c>
      <c r="L33" s="16">
        <f>0.0876491642215795/0.885796512157664</f>
        <v>0.09894954768796688</v>
      </c>
      <c r="M33" s="2"/>
    </row>
    <row r="34" spans="1:13" ht="15">
      <c r="A34" s="31">
        <v>8</v>
      </c>
      <c r="B34" s="7">
        <v>17.360000000000003</v>
      </c>
      <c r="C34" s="7">
        <v>11.760000000000002</v>
      </c>
      <c r="D34" s="7">
        <v>21.840000000000003</v>
      </c>
      <c r="I34" s="20">
        <v>2</v>
      </c>
      <c r="J34" s="16">
        <f>0.885796512157664/0.885796512157664</f>
        <v>1</v>
      </c>
      <c r="K34" s="16">
        <f>0.00294137471680056/0.885796512157664</f>
        <v>0.0033205986662058805</v>
      </c>
      <c r="L34" s="16">
        <f>0.339908545748269/1.11236079848134</f>
        <v>0.3055740063946267</v>
      </c>
      <c r="M34" s="2"/>
    </row>
    <row r="35" spans="1:13" ht="15">
      <c r="A35" s="31">
        <v>9</v>
      </c>
      <c r="B35" s="7">
        <v>18.200000000000003</v>
      </c>
      <c r="C35" s="7">
        <v>14.840000000000002</v>
      </c>
      <c r="D35" s="7">
        <v>14.280000000000001</v>
      </c>
      <c r="I35" s="20">
        <v>3</v>
      </c>
      <c r="J35" s="16">
        <f>1.11236079848134/1.11236079848134</f>
        <v>1</v>
      </c>
      <c r="K35" s="16">
        <f>0.0199358126740259/1.11236079848134</f>
        <v>0.017922074115919437</v>
      </c>
      <c r="L35" s="16">
        <f>0.300996392715744/3.10008977771775</f>
        <v>0.09709279869221532</v>
      </c>
      <c r="M35" s="2"/>
    </row>
    <row r="36" spans="1:13" ht="15">
      <c r="A36" s="31">
        <v>10</v>
      </c>
      <c r="B36" s="7">
        <v>26.040000000000003</v>
      </c>
      <c r="C36" s="7">
        <v>15.96</v>
      </c>
      <c r="D36" s="7">
        <v>15.680000000000001</v>
      </c>
      <c r="I36" s="20">
        <v>4</v>
      </c>
      <c r="J36" s="16">
        <f>3.10008977771775/3.10008977771775</f>
        <v>1</v>
      </c>
      <c r="K36" s="16">
        <f>0.0940940405734493/3.10008977771775</f>
        <v>0.03035203730219718</v>
      </c>
      <c r="L36" s="16">
        <f>0.364542806129991/1.31832758278898</f>
        <v>0.27651913749599677</v>
      </c>
      <c r="M36" s="2"/>
    </row>
    <row r="37" spans="1:13" ht="15">
      <c r="A37" s="31">
        <v>11</v>
      </c>
      <c r="B37" s="7">
        <v>19.880000000000003</v>
      </c>
      <c r="C37" s="7">
        <v>8.680000000000001</v>
      </c>
      <c r="D37" s="7">
        <v>13.72</v>
      </c>
      <c r="I37" s="20">
        <v>5</v>
      </c>
      <c r="J37" s="16">
        <f>1.31832758278898/1.31832758278898</f>
        <v>1</v>
      </c>
      <c r="K37" s="16">
        <f>0.446667448931953/1.31832758278898</f>
        <v>0.33881370212023354</v>
      </c>
      <c r="L37" s="16">
        <f>0.800981090625215/1.92784811756867</f>
        <v>0.41547935406622305</v>
      </c>
      <c r="M37" s="2"/>
    </row>
    <row r="38" spans="1:13" ht="15">
      <c r="A38" s="31">
        <v>12</v>
      </c>
      <c r="B38" s="7">
        <v>21.840000000000003</v>
      </c>
      <c r="C38" s="7">
        <v>8.4</v>
      </c>
      <c r="D38" s="7">
        <v>10.360000000000001</v>
      </c>
      <c r="I38" s="20">
        <v>6</v>
      </c>
      <c r="J38" s="16">
        <f>1.92784811756867/1.92784811756867</f>
        <v>1</v>
      </c>
      <c r="K38" s="16">
        <f>0.686548615570062/1.92784811756867</f>
        <v>0.35612173454613816</v>
      </c>
      <c r="L38" s="16">
        <f>0.316535333649426/0.429465456689582</f>
        <v>0.7370449211197397</v>
      </c>
      <c r="M38" s="2"/>
    </row>
    <row r="39" spans="1:13" ht="15">
      <c r="A39" s="31">
        <v>13</v>
      </c>
      <c r="B39" s="7">
        <v>22.680000000000003</v>
      </c>
      <c r="C39" s="7">
        <v>12.040000000000001</v>
      </c>
      <c r="D39" s="7">
        <v>18.76</v>
      </c>
      <c r="I39" s="20">
        <v>7</v>
      </c>
      <c r="J39" s="16">
        <f>0.429465456689582/0.429465456689582</f>
        <v>1</v>
      </c>
      <c r="K39" s="16">
        <f>0.039925559/1.60755484</f>
        <v>0.024836203410640724</v>
      </c>
      <c r="L39" s="16">
        <f>0.100276746456418/1.50607262462582</f>
        <v>0.06658161420424961</v>
      </c>
      <c r="M39" s="2"/>
    </row>
    <row r="40" spans="1:13" ht="15">
      <c r="A40" s="31">
        <v>14</v>
      </c>
      <c r="B40" s="7">
        <v>21.28</v>
      </c>
      <c r="C40" s="7">
        <v>8.96</v>
      </c>
      <c r="D40" s="7">
        <v>8.4</v>
      </c>
      <c r="I40" s="20">
        <v>8</v>
      </c>
      <c r="J40" s="16">
        <f>1.60755484/1.60755484</f>
        <v>1</v>
      </c>
      <c r="K40" s="16">
        <f>0.0623176945359191/1.50607262462582</f>
        <v>0.04137761587121456</v>
      </c>
      <c r="L40" s="16">
        <f>0.647582249258569/2.75397134582539</f>
        <v>0.2351448755050437</v>
      </c>
      <c r="M40" s="2"/>
    </row>
    <row r="41" spans="1:13" ht="15">
      <c r="A41" s="31">
        <v>15</v>
      </c>
      <c r="B41" s="7">
        <v>17.360000000000003</v>
      </c>
      <c r="C41" s="7">
        <v>10.080000000000002</v>
      </c>
      <c r="D41" s="7">
        <v>9.24</v>
      </c>
      <c r="I41" s="20">
        <v>9</v>
      </c>
      <c r="J41" s="16">
        <f>1.50607262462582/1.50607262462582</f>
        <v>1</v>
      </c>
      <c r="K41" s="16">
        <f>0.242482331670276/2.75397134582539</f>
        <v>0.0880482406027365</v>
      </c>
      <c r="L41" s="16">
        <f>0.336904189186295/0.814371545616851</f>
        <v>0.41369838005710863</v>
      </c>
      <c r="M41" s="2"/>
    </row>
    <row r="42" spans="1:13" ht="15">
      <c r="A42" s="31">
        <v>16</v>
      </c>
      <c r="B42" s="7">
        <v>17.92</v>
      </c>
      <c r="C42" s="7">
        <v>13.440000000000001</v>
      </c>
      <c r="D42" s="7">
        <v>15.120000000000001</v>
      </c>
      <c r="I42" s="20">
        <v>10</v>
      </c>
      <c r="J42" s="16">
        <f>2.75397134582539/2.75397134582539</f>
        <v>1</v>
      </c>
      <c r="K42" s="16">
        <f>0.0635411537007302/0.814371545616851</f>
        <v>0.07802477142371243</v>
      </c>
      <c r="L42" s="16">
        <f>0.815739665834176/1.19134073125331</f>
        <v>0.6847240629269886</v>
      </c>
      <c r="M42" s="2"/>
    </row>
    <row r="43" spans="1:13" ht="15">
      <c r="A43" s="31">
        <v>17</v>
      </c>
      <c r="B43" s="7">
        <v>19.6</v>
      </c>
      <c r="C43" s="7">
        <v>10.080000000000002</v>
      </c>
      <c r="D43" s="7">
        <v>18.48</v>
      </c>
      <c r="I43" s="20">
        <v>11</v>
      </c>
      <c r="J43" s="16">
        <f>0.814371545616851/0.814371545616851</f>
        <v>1</v>
      </c>
      <c r="K43" s="16">
        <f>0.965929561518193/1.19134073125331</f>
        <v>0.8107920229521736</v>
      </c>
      <c r="L43" s="16">
        <f>1.0138120858807/0.934434673389862</f>
        <v>1.0849469896091073</v>
      </c>
      <c r="M43" s="2"/>
    </row>
    <row r="44" spans="1:13" ht="15">
      <c r="A44" s="31">
        <v>18</v>
      </c>
      <c r="B44" s="7">
        <v>32.2</v>
      </c>
      <c r="C44" s="7">
        <v>17.64</v>
      </c>
      <c r="D44" s="7">
        <v>13.440000000000001</v>
      </c>
      <c r="I44" s="20">
        <v>12</v>
      </c>
      <c r="J44" s="16">
        <f>1.19134073125331/1.19134073125331</f>
        <v>1</v>
      </c>
      <c r="K44" s="16">
        <f>0.210393329097358/2.91096205052172</f>
        <v>0.07227621846174533</v>
      </c>
      <c r="L44" s="16">
        <f>1.15394455712169/10.4830635276423</f>
        <v>0.11007703559926997</v>
      </c>
      <c r="M44" s="2"/>
    </row>
    <row r="45" spans="1:13" ht="15">
      <c r="A45" s="31">
        <v>19</v>
      </c>
      <c r="B45" s="7">
        <v>23.520000000000003</v>
      </c>
      <c r="C45" s="7">
        <v>12.600000000000001</v>
      </c>
      <c r="D45" s="7">
        <v>18.48</v>
      </c>
      <c r="I45" s="20">
        <v>13</v>
      </c>
      <c r="J45" s="16">
        <f>0.934434673389862/0.934434673389862</f>
        <v>1</v>
      </c>
      <c r="K45" s="16">
        <f>0.524763430625462/10.4830635276423</f>
        <v>0.050058213349727196</v>
      </c>
      <c r="L45" s="7"/>
      <c r="M45" s="2"/>
    </row>
    <row r="46" spans="1:13" ht="15">
      <c r="A46" s="31">
        <v>20</v>
      </c>
      <c r="B46" s="7">
        <v>20.160000000000004</v>
      </c>
      <c r="C46" s="7">
        <v>11.48</v>
      </c>
      <c r="D46" s="7">
        <v>15.120000000000001</v>
      </c>
      <c r="I46" s="9" t="s">
        <v>4</v>
      </c>
      <c r="J46" s="9">
        <v>1</v>
      </c>
      <c r="K46" s="9">
        <v>0.15041912210514355</v>
      </c>
      <c r="L46" s="9">
        <v>0.37715272694654467</v>
      </c>
      <c r="M46" s="2"/>
    </row>
    <row r="47" spans="1:13" ht="15">
      <c r="A47" s="31">
        <v>21</v>
      </c>
      <c r="B47" s="7">
        <v>19.040000000000003</v>
      </c>
      <c r="C47" s="7">
        <v>11.760000000000002</v>
      </c>
      <c r="D47" s="7">
        <v>11.760000000000002</v>
      </c>
      <c r="I47" s="9" t="s">
        <v>5</v>
      </c>
      <c r="J47" s="9">
        <v>0</v>
      </c>
      <c r="K47" s="9">
        <v>0.06364512032221231</v>
      </c>
      <c r="L47" s="9">
        <v>0.0907431868752238</v>
      </c>
      <c r="M47" s="2"/>
    </row>
    <row r="48" spans="1:13" ht="15">
      <c r="A48" s="31">
        <v>22</v>
      </c>
      <c r="B48" s="7">
        <v>17.080000000000002</v>
      </c>
      <c r="C48" s="7">
        <v>11.200000000000001</v>
      </c>
      <c r="D48" s="7">
        <v>9.24</v>
      </c>
      <c r="M48" s="2"/>
    </row>
    <row r="49" spans="1:13" ht="15">
      <c r="A49" s="31">
        <v>23</v>
      </c>
      <c r="B49" s="7">
        <v>17.64</v>
      </c>
      <c r="C49" s="7">
        <v>11.200000000000001</v>
      </c>
      <c r="D49" s="7">
        <v>8.4</v>
      </c>
      <c r="M49" s="2"/>
    </row>
    <row r="50" spans="1:13" ht="15">
      <c r="A50" s="31">
        <v>24</v>
      </c>
      <c r="B50" s="7">
        <v>12.600000000000001</v>
      </c>
      <c r="C50" s="7">
        <v>9.8</v>
      </c>
      <c r="D50" s="7">
        <v>17.92</v>
      </c>
      <c r="M50" s="2"/>
    </row>
    <row r="51" spans="1:13" ht="15">
      <c r="A51" s="31">
        <v>25</v>
      </c>
      <c r="B51" s="7">
        <v>11.48</v>
      </c>
      <c r="C51" s="7">
        <v>10.64</v>
      </c>
      <c r="D51" s="7">
        <v>24.360000000000003</v>
      </c>
      <c r="M51" s="2"/>
    </row>
    <row r="52" spans="1:4" ht="15">
      <c r="A52" s="31">
        <v>26</v>
      </c>
      <c r="B52" s="7">
        <v>36.96</v>
      </c>
      <c r="C52" s="7">
        <v>10.360000000000001</v>
      </c>
      <c r="D52" s="7">
        <v>14.840000000000002</v>
      </c>
    </row>
    <row r="53" spans="1:4" ht="15">
      <c r="A53" s="31">
        <v>27</v>
      </c>
      <c r="B53" s="7">
        <v>24.080000000000002</v>
      </c>
      <c r="C53" s="7">
        <v>10.080000000000002</v>
      </c>
      <c r="D53" s="7">
        <v>11.760000000000002</v>
      </c>
    </row>
    <row r="54" spans="1:4" ht="15">
      <c r="A54" s="31">
        <v>28</v>
      </c>
      <c r="B54" s="7">
        <v>22.680000000000003</v>
      </c>
      <c r="C54" s="7">
        <v>6.720000000000001</v>
      </c>
      <c r="D54" s="7">
        <v>9.8</v>
      </c>
    </row>
    <row r="55" spans="1:4" ht="15">
      <c r="A55" s="31">
        <v>29</v>
      </c>
      <c r="B55" s="7">
        <v>23.240000000000002</v>
      </c>
      <c r="C55" s="7">
        <v>8.680000000000001</v>
      </c>
      <c r="D55" s="7">
        <v>17.64</v>
      </c>
    </row>
    <row r="56" spans="1:4" ht="15">
      <c r="A56" s="31">
        <v>30</v>
      </c>
      <c r="B56" s="7">
        <v>26.040000000000003</v>
      </c>
      <c r="C56" s="7">
        <v>7.000000000000001</v>
      </c>
      <c r="D56" s="7">
        <v>11.760000000000002</v>
      </c>
    </row>
    <row r="57" spans="1:4" ht="15">
      <c r="A57" s="31">
        <v>31</v>
      </c>
      <c r="B57" s="7">
        <v>15.120000000000001</v>
      </c>
      <c r="C57" s="7">
        <v>7.000000000000001</v>
      </c>
      <c r="D57" s="7">
        <v>16.8</v>
      </c>
    </row>
    <row r="58" spans="1:4" ht="15">
      <c r="A58" s="31">
        <v>32</v>
      </c>
      <c r="B58" s="7">
        <v>17.080000000000002</v>
      </c>
      <c r="C58" s="7">
        <v>9.24</v>
      </c>
      <c r="D58" s="7">
        <v>12.88</v>
      </c>
    </row>
    <row r="59" spans="1:4" ht="15">
      <c r="A59" s="31">
        <v>33</v>
      </c>
      <c r="B59" s="7">
        <v>13.72</v>
      </c>
      <c r="C59" s="7">
        <v>12.600000000000001</v>
      </c>
      <c r="D59" s="7">
        <v>9.24</v>
      </c>
    </row>
    <row r="60" spans="1:4" ht="15">
      <c r="A60" s="31">
        <v>34</v>
      </c>
      <c r="B60" s="7">
        <v>24.360000000000003</v>
      </c>
      <c r="C60" s="7">
        <v>8.4</v>
      </c>
      <c r="D60" s="7">
        <v>7.000000000000001</v>
      </c>
    </row>
    <row r="61" spans="1:4" ht="15">
      <c r="A61" s="31">
        <v>35</v>
      </c>
      <c r="B61" s="7">
        <v>12.88</v>
      </c>
      <c r="C61" s="7">
        <v>5.880000000000001</v>
      </c>
      <c r="D61" s="7">
        <v>11.48</v>
      </c>
    </row>
    <row r="62" spans="1:4" ht="15">
      <c r="A62" s="31">
        <v>36</v>
      </c>
      <c r="B62" s="7">
        <v>16.8</v>
      </c>
      <c r="C62" s="7">
        <v>10.080000000000002</v>
      </c>
      <c r="D62" s="7">
        <v>10.920000000000002</v>
      </c>
    </row>
    <row r="63" spans="1:4" ht="15">
      <c r="A63" s="31">
        <v>37</v>
      </c>
      <c r="B63" s="7">
        <v>12.600000000000001</v>
      </c>
      <c r="C63" s="7">
        <v>9.520000000000001</v>
      </c>
      <c r="D63" s="7">
        <v>16.240000000000002</v>
      </c>
    </row>
    <row r="64" spans="1:4" ht="15">
      <c r="A64" s="31">
        <v>38</v>
      </c>
      <c r="B64" s="7">
        <v>13.440000000000001</v>
      </c>
      <c r="C64" s="7">
        <v>6.720000000000001</v>
      </c>
      <c r="D64" s="7">
        <v>21.000000000000004</v>
      </c>
    </row>
    <row r="65" spans="1:4" ht="15">
      <c r="A65" s="31">
        <v>39</v>
      </c>
      <c r="B65" s="7">
        <v>15.400000000000002</v>
      </c>
      <c r="C65" s="7">
        <v>7.5600000000000005</v>
      </c>
      <c r="D65" s="7">
        <v>16.240000000000002</v>
      </c>
    </row>
    <row r="66" spans="1:4" ht="15">
      <c r="A66" s="31">
        <v>40</v>
      </c>
      <c r="B66" s="7">
        <v>14.280000000000001</v>
      </c>
      <c r="C66" s="7">
        <v>12.600000000000001</v>
      </c>
      <c r="D66" s="7">
        <v>13.72</v>
      </c>
    </row>
    <row r="67" spans="1:4" ht="15">
      <c r="A67" s="31">
        <v>41</v>
      </c>
      <c r="B67" s="7">
        <v>12.600000000000001</v>
      </c>
      <c r="C67" s="7">
        <v>13.440000000000001</v>
      </c>
      <c r="D67" s="7">
        <v>12.88</v>
      </c>
    </row>
    <row r="68" spans="1:4" ht="15">
      <c r="A68" s="31">
        <v>42</v>
      </c>
      <c r="B68" s="7">
        <v>14.280000000000001</v>
      </c>
      <c r="C68" s="7">
        <v>5.6000000000000005</v>
      </c>
      <c r="D68" s="7">
        <v>19.040000000000003</v>
      </c>
    </row>
    <row r="69" spans="1:4" ht="15">
      <c r="A69" s="31">
        <v>43</v>
      </c>
      <c r="B69" s="7">
        <v>15.96</v>
      </c>
      <c r="C69" s="7">
        <v>5.880000000000001</v>
      </c>
      <c r="D69" s="7">
        <v>26.040000000000003</v>
      </c>
    </row>
    <row r="70" spans="1:4" ht="15">
      <c r="A70" s="31">
        <v>44</v>
      </c>
      <c r="B70" s="7">
        <v>21.28</v>
      </c>
      <c r="C70" s="7">
        <v>8.4</v>
      </c>
      <c r="D70" s="7">
        <v>16.8</v>
      </c>
    </row>
    <row r="71" spans="1:4" ht="15">
      <c r="A71" s="31">
        <v>45</v>
      </c>
      <c r="B71" s="7">
        <v>24.64</v>
      </c>
      <c r="C71" s="7">
        <v>10.360000000000001</v>
      </c>
      <c r="D71" s="7">
        <v>9.24</v>
      </c>
    </row>
    <row r="72" spans="1:4" ht="15">
      <c r="A72" s="31">
        <v>46</v>
      </c>
      <c r="B72" s="7">
        <v>21.840000000000003</v>
      </c>
      <c r="C72" s="7">
        <v>9.520000000000001</v>
      </c>
      <c r="D72" s="7">
        <v>15.400000000000002</v>
      </c>
    </row>
    <row r="73" spans="1:4" ht="15">
      <c r="A73" s="31">
        <v>47</v>
      </c>
      <c r="B73" s="7">
        <v>19.040000000000003</v>
      </c>
      <c r="C73" s="7">
        <v>10.920000000000002</v>
      </c>
      <c r="D73" s="7">
        <v>20.720000000000002</v>
      </c>
    </row>
    <row r="74" spans="1:4" ht="15">
      <c r="A74" s="31">
        <v>48</v>
      </c>
      <c r="B74" s="7">
        <v>21.28</v>
      </c>
      <c r="C74" s="7">
        <v>8.96</v>
      </c>
      <c r="D74" s="7">
        <v>10.360000000000001</v>
      </c>
    </row>
    <row r="75" spans="1:4" ht="15">
      <c r="A75" s="31">
        <v>49</v>
      </c>
      <c r="B75" s="7">
        <v>9.24</v>
      </c>
      <c r="C75" s="7">
        <v>5.880000000000001</v>
      </c>
      <c r="D75" s="7">
        <v>7.5600000000000005</v>
      </c>
    </row>
    <row r="76" spans="1:4" ht="15">
      <c r="A76" s="31">
        <v>50</v>
      </c>
      <c r="B76" s="7">
        <v>10.080000000000002</v>
      </c>
      <c r="C76" s="7">
        <v>11.760000000000002</v>
      </c>
      <c r="D76" s="7">
        <v>22.680000000000003</v>
      </c>
    </row>
    <row r="77" spans="1:4" ht="15">
      <c r="A77" s="31">
        <v>51</v>
      </c>
      <c r="B77" s="7">
        <v>31.360000000000003</v>
      </c>
      <c r="C77" s="7">
        <v>11.48</v>
      </c>
      <c r="D77" s="7">
        <v>17.360000000000003</v>
      </c>
    </row>
    <row r="78" spans="1:4" ht="15">
      <c r="A78" s="31">
        <v>52</v>
      </c>
      <c r="B78" s="7">
        <v>17.080000000000002</v>
      </c>
      <c r="C78" s="7">
        <v>5.880000000000001</v>
      </c>
      <c r="D78" s="7">
        <v>11.760000000000002</v>
      </c>
    </row>
    <row r="79" spans="1:4" ht="15">
      <c r="A79" s="31">
        <v>53</v>
      </c>
      <c r="B79" s="7">
        <v>21.000000000000004</v>
      </c>
      <c r="C79" s="7">
        <v>10.920000000000002</v>
      </c>
      <c r="D79" s="7">
        <v>9.520000000000001</v>
      </c>
    </row>
    <row r="80" spans="1:4" ht="15">
      <c r="A80" s="31">
        <v>54</v>
      </c>
      <c r="B80" s="7">
        <v>12.600000000000001</v>
      </c>
      <c r="C80" s="7">
        <v>9.24</v>
      </c>
      <c r="D80" s="7">
        <v>14.560000000000002</v>
      </c>
    </row>
    <row r="81" spans="1:4" ht="15">
      <c r="A81" s="31">
        <v>55</v>
      </c>
      <c r="B81" s="7">
        <v>18.200000000000003</v>
      </c>
      <c r="C81" s="7">
        <v>7.5600000000000005</v>
      </c>
      <c r="D81" s="7">
        <v>25.76</v>
      </c>
    </row>
    <row r="82" spans="1:4" ht="15">
      <c r="A82" s="31">
        <v>56</v>
      </c>
      <c r="B82" s="7">
        <v>13.440000000000001</v>
      </c>
      <c r="C82" s="7">
        <v>8.96</v>
      </c>
      <c r="D82" s="7">
        <v>24.080000000000002</v>
      </c>
    </row>
    <row r="83" spans="1:4" ht="15">
      <c r="A83" s="31">
        <v>57</v>
      </c>
      <c r="B83" s="7">
        <v>8.680000000000001</v>
      </c>
      <c r="C83" s="7">
        <v>11.760000000000002</v>
      </c>
      <c r="D83" s="7">
        <v>13.160000000000002</v>
      </c>
    </row>
    <row r="84" spans="1:4" ht="15">
      <c r="A84" s="31">
        <v>58</v>
      </c>
      <c r="B84" s="7">
        <v>24.360000000000003</v>
      </c>
      <c r="C84" s="7">
        <v>7.840000000000001</v>
      </c>
      <c r="D84" s="7">
        <v>13.440000000000001</v>
      </c>
    </row>
    <row r="85" spans="1:4" ht="15">
      <c r="A85" s="31">
        <v>59</v>
      </c>
      <c r="B85" s="7">
        <v>15.680000000000001</v>
      </c>
      <c r="C85" s="7">
        <v>8.4</v>
      </c>
      <c r="D85" s="7">
        <v>17.92</v>
      </c>
    </row>
    <row r="86" spans="1:4" ht="15">
      <c r="A86" s="31">
        <v>60</v>
      </c>
      <c r="B86" s="7">
        <v>31.080000000000002</v>
      </c>
      <c r="C86" s="7">
        <v>6.720000000000001</v>
      </c>
      <c r="D86" s="7">
        <v>9.24</v>
      </c>
    </row>
    <row r="87" spans="1:4" ht="15">
      <c r="A87" s="31">
        <v>61</v>
      </c>
      <c r="B87" s="7">
        <v>32.760000000000005</v>
      </c>
      <c r="C87" s="7">
        <v>4.48</v>
      </c>
      <c r="D87" s="7">
        <v>19.32</v>
      </c>
    </row>
    <row r="88" spans="1:4" ht="15">
      <c r="A88" s="31">
        <v>62</v>
      </c>
      <c r="B88" s="7">
        <v>8.4</v>
      </c>
      <c r="C88" s="7">
        <v>6.16</v>
      </c>
      <c r="D88" s="7">
        <v>12.040000000000001</v>
      </c>
    </row>
    <row r="89" spans="1:4" ht="15">
      <c r="A89" s="31">
        <v>63</v>
      </c>
      <c r="B89" s="7">
        <v>11.760000000000002</v>
      </c>
      <c r="C89" s="7">
        <v>9.520000000000001</v>
      </c>
      <c r="D89" s="7">
        <v>9.520000000000001</v>
      </c>
    </row>
    <row r="90" spans="1:4" ht="15">
      <c r="A90" s="31">
        <v>64</v>
      </c>
      <c r="B90" s="7">
        <v>11.760000000000002</v>
      </c>
      <c r="C90" s="7">
        <v>9.24</v>
      </c>
      <c r="D90" s="7">
        <v>15.120000000000001</v>
      </c>
    </row>
    <row r="91" spans="1:4" ht="15">
      <c r="A91" s="31">
        <v>65</v>
      </c>
      <c r="B91" s="7">
        <v>18.48</v>
      </c>
      <c r="C91" s="7">
        <v>9.24</v>
      </c>
      <c r="D91" s="7">
        <v>9.520000000000001</v>
      </c>
    </row>
    <row r="92" spans="1:4" ht="15">
      <c r="A92" s="31">
        <v>66</v>
      </c>
      <c r="B92" s="7">
        <v>21.000000000000004</v>
      </c>
      <c r="C92" s="7">
        <v>5.880000000000001</v>
      </c>
      <c r="D92" s="7">
        <v>21.560000000000002</v>
      </c>
    </row>
    <row r="93" spans="1:4" ht="15">
      <c r="A93" s="31">
        <v>67</v>
      </c>
      <c r="B93" s="7">
        <v>20.160000000000004</v>
      </c>
      <c r="C93" s="7">
        <v>16.8</v>
      </c>
      <c r="D93" s="7">
        <v>15.400000000000002</v>
      </c>
    </row>
    <row r="94" spans="1:4" ht="15">
      <c r="A94" s="31">
        <v>68</v>
      </c>
      <c r="B94" s="7">
        <v>52.64000000000001</v>
      </c>
      <c r="C94" s="7">
        <v>10.920000000000002</v>
      </c>
      <c r="D94" s="7">
        <v>9.520000000000001</v>
      </c>
    </row>
    <row r="95" spans="1:4" ht="15">
      <c r="A95" s="31">
        <v>69</v>
      </c>
      <c r="B95" s="7">
        <v>25.480000000000004</v>
      </c>
      <c r="C95" s="7">
        <v>13.72</v>
      </c>
      <c r="D95" s="7">
        <v>11.48</v>
      </c>
    </row>
    <row r="96" spans="1:4" ht="15">
      <c r="A96" s="31">
        <v>70</v>
      </c>
      <c r="B96" s="7">
        <v>11.200000000000001</v>
      </c>
      <c r="C96" s="7">
        <v>5.040000000000001</v>
      </c>
      <c r="D96" s="7">
        <v>8.680000000000001</v>
      </c>
    </row>
    <row r="97" spans="1:4" ht="15">
      <c r="A97" s="31">
        <v>71</v>
      </c>
      <c r="B97" s="7">
        <v>13.440000000000001</v>
      </c>
      <c r="C97" s="7">
        <v>3.6400000000000006</v>
      </c>
      <c r="D97" s="7">
        <v>13.440000000000001</v>
      </c>
    </row>
    <row r="98" spans="1:4" ht="15">
      <c r="A98" s="31">
        <v>72</v>
      </c>
      <c r="B98" s="7">
        <v>12.600000000000001</v>
      </c>
      <c r="C98" s="7">
        <v>5.880000000000001</v>
      </c>
      <c r="D98" s="7">
        <v>20.44</v>
      </c>
    </row>
    <row r="99" spans="1:4" ht="15">
      <c r="A99" s="31">
        <v>73</v>
      </c>
      <c r="B99" s="7">
        <v>25.480000000000004</v>
      </c>
      <c r="C99" s="7">
        <v>8.680000000000001</v>
      </c>
      <c r="D99" s="7">
        <v>26.320000000000004</v>
      </c>
    </row>
    <row r="100" spans="1:4" ht="15">
      <c r="A100" s="31">
        <v>74</v>
      </c>
      <c r="B100" s="7">
        <v>13.72</v>
      </c>
      <c r="C100" s="7">
        <v>10.360000000000001</v>
      </c>
      <c r="D100" s="7">
        <v>27.160000000000004</v>
      </c>
    </row>
    <row r="101" spans="1:4" ht="15">
      <c r="A101" s="31">
        <v>75</v>
      </c>
      <c r="B101" s="7">
        <v>13.72</v>
      </c>
      <c r="C101" s="7">
        <v>5.040000000000001</v>
      </c>
      <c r="D101" s="7">
        <v>24.64</v>
      </c>
    </row>
    <row r="102" spans="1:4" ht="15">
      <c r="A102" s="31">
        <v>76</v>
      </c>
      <c r="B102" s="7">
        <v>25.76</v>
      </c>
      <c r="C102" s="7">
        <v>19.040000000000003</v>
      </c>
      <c r="D102" s="7">
        <v>12.88</v>
      </c>
    </row>
    <row r="103" spans="1:4" ht="15">
      <c r="A103" s="31">
        <v>77</v>
      </c>
      <c r="B103" s="7">
        <v>30.520000000000003</v>
      </c>
      <c r="C103" s="7">
        <v>16.240000000000002</v>
      </c>
      <c r="D103" s="7">
        <v>28.840000000000003</v>
      </c>
    </row>
    <row r="104" spans="1:4" ht="15">
      <c r="A104" s="31">
        <v>78</v>
      </c>
      <c r="B104" s="7">
        <v>11.760000000000002</v>
      </c>
      <c r="C104" s="7">
        <v>12.32</v>
      </c>
      <c r="D104" s="7">
        <v>15.680000000000001</v>
      </c>
    </row>
    <row r="105" spans="1:4" ht="15">
      <c r="A105" s="31">
        <v>79</v>
      </c>
      <c r="B105" s="7">
        <v>20.160000000000004</v>
      </c>
      <c r="C105" s="7">
        <v>17.080000000000002</v>
      </c>
      <c r="D105" s="7">
        <v>16.8</v>
      </c>
    </row>
    <row r="106" spans="1:4" ht="15">
      <c r="A106" s="31">
        <v>80</v>
      </c>
      <c r="B106" s="7">
        <v>18.76</v>
      </c>
      <c r="C106" s="7">
        <v>13.440000000000001</v>
      </c>
      <c r="D106" s="7">
        <v>16.240000000000002</v>
      </c>
    </row>
    <row r="107" spans="1:4" ht="15">
      <c r="A107" s="31">
        <v>81</v>
      </c>
      <c r="B107" s="7">
        <v>12.32</v>
      </c>
      <c r="C107" s="7">
        <v>7.840000000000001</v>
      </c>
      <c r="D107" s="7">
        <v>17.360000000000003</v>
      </c>
    </row>
    <row r="108" spans="1:4" ht="15">
      <c r="A108" s="31">
        <v>82</v>
      </c>
      <c r="B108" s="7">
        <v>11.48</v>
      </c>
      <c r="C108" s="7">
        <v>14.560000000000002</v>
      </c>
      <c r="D108" s="7">
        <v>18.48</v>
      </c>
    </row>
    <row r="109" spans="1:4" ht="15">
      <c r="A109" s="31">
        <v>83</v>
      </c>
      <c r="B109" s="7">
        <v>25.200000000000003</v>
      </c>
      <c r="C109" s="7">
        <v>8.4</v>
      </c>
      <c r="D109" s="7">
        <v>16.240000000000002</v>
      </c>
    </row>
    <row r="110" spans="1:4" ht="15">
      <c r="A110" s="31">
        <v>84</v>
      </c>
      <c r="B110" s="7">
        <v>23.520000000000003</v>
      </c>
      <c r="C110" s="7">
        <v>12.040000000000001</v>
      </c>
      <c r="D110" s="7">
        <v>17.360000000000003</v>
      </c>
    </row>
    <row r="111" spans="1:4" ht="15">
      <c r="A111" s="31">
        <v>85</v>
      </c>
      <c r="B111" s="7">
        <v>12.600000000000001</v>
      </c>
      <c r="C111" s="7">
        <v>11.760000000000002</v>
      </c>
      <c r="D111" s="7">
        <v>24.360000000000003</v>
      </c>
    </row>
    <row r="112" spans="1:4" ht="15">
      <c r="A112" s="31">
        <v>86</v>
      </c>
      <c r="B112" s="7">
        <v>13.72</v>
      </c>
      <c r="C112" s="7">
        <v>14.560000000000002</v>
      </c>
      <c r="D112" s="7">
        <v>25.480000000000004</v>
      </c>
    </row>
    <row r="113" spans="1:4" ht="15">
      <c r="A113" s="31">
        <v>87</v>
      </c>
      <c r="B113" s="7">
        <v>37.800000000000004</v>
      </c>
      <c r="C113" s="7">
        <v>21.000000000000004</v>
      </c>
      <c r="D113" s="7">
        <v>13.72</v>
      </c>
    </row>
    <row r="114" spans="1:4" ht="15">
      <c r="A114" s="31">
        <v>88</v>
      </c>
      <c r="B114" s="7">
        <v>27.44</v>
      </c>
      <c r="C114" s="7">
        <v>10.64</v>
      </c>
      <c r="D114" s="7">
        <v>12.88</v>
      </c>
    </row>
    <row r="115" spans="1:4" ht="15">
      <c r="A115" s="31">
        <v>89</v>
      </c>
      <c r="B115" s="7">
        <v>31.360000000000003</v>
      </c>
      <c r="C115" s="7">
        <v>9.24</v>
      </c>
      <c r="D115" s="7">
        <v>24.92</v>
      </c>
    </row>
    <row r="116" spans="1:4" ht="15">
      <c r="A116" s="31">
        <v>90</v>
      </c>
      <c r="B116" s="7">
        <v>10.080000000000002</v>
      </c>
      <c r="C116" s="7">
        <v>8.4</v>
      </c>
      <c r="D116" s="7">
        <v>12.88</v>
      </c>
    </row>
    <row r="117" spans="1:4" ht="15">
      <c r="A117" s="31">
        <v>91</v>
      </c>
      <c r="B117" s="7">
        <v>14.000000000000002</v>
      </c>
      <c r="C117" s="7">
        <v>13.72</v>
      </c>
      <c r="D117" s="7">
        <v>19.040000000000003</v>
      </c>
    </row>
    <row r="118" spans="1:4" ht="15">
      <c r="A118" s="31">
        <v>92</v>
      </c>
      <c r="B118" s="7">
        <v>28.000000000000004</v>
      </c>
      <c r="C118" s="7">
        <v>8.96</v>
      </c>
      <c r="D118" s="7">
        <v>11.48</v>
      </c>
    </row>
    <row r="119" spans="1:4" ht="15">
      <c r="A119" s="31">
        <v>93</v>
      </c>
      <c r="B119" s="7">
        <v>22.400000000000002</v>
      </c>
      <c r="C119" s="7">
        <v>20.720000000000002</v>
      </c>
      <c r="D119" s="7">
        <v>15.120000000000001</v>
      </c>
    </row>
    <row r="120" spans="1:4" ht="15">
      <c r="A120" s="31">
        <v>94</v>
      </c>
      <c r="B120" s="7">
        <v>15.680000000000001</v>
      </c>
      <c r="C120" s="7">
        <v>13.440000000000001</v>
      </c>
      <c r="D120" s="7">
        <v>18.200000000000003</v>
      </c>
    </row>
    <row r="121" spans="1:4" ht="15">
      <c r="A121" s="31">
        <v>95</v>
      </c>
      <c r="B121" s="7">
        <v>15.680000000000001</v>
      </c>
      <c r="C121" s="7">
        <v>14.840000000000002</v>
      </c>
      <c r="D121" s="7">
        <v>23.240000000000002</v>
      </c>
    </row>
    <row r="122" spans="1:4" ht="15">
      <c r="A122" s="31">
        <v>96</v>
      </c>
      <c r="B122" s="7">
        <v>11.200000000000001</v>
      </c>
      <c r="C122" s="7">
        <v>11.200000000000001</v>
      </c>
      <c r="D122" s="7">
        <v>19.6</v>
      </c>
    </row>
    <row r="123" spans="1:4" ht="15">
      <c r="A123" s="31">
        <v>97</v>
      </c>
      <c r="B123" s="7">
        <v>14.560000000000002</v>
      </c>
      <c r="C123" s="7">
        <v>12.88</v>
      </c>
      <c r="D123" s="7">
        <v>30.240000000000002</v>
      </c>
    </row>
    <row r="124" spans="1:4" ht="15">
      <c r="A124" s="31">
        <v>98</v>
      </c>
      <c r="B124" s="7">
        <v>17.92</v>
      </c>
      <c r="C124" s="7">
        <v>15.96</v>
      </c>
      <c r="D124" s="7">
        <v>10.360000000000001</v>
      </c>
    </row>
    <row r="125" spans="1:4" ht="15">
      <c r="A125" s="31">
        <v>99</v>
      </c>
      <c r="B125" s="7">
        <v>16.240000000000002</v>
      </c>
      <c r="C125" s="7">
        <v>10.64</v>
      </c>
      <c r="D125" s="7">
        <v>12.32</v>
      </c>
    </row>
    <row r="126" spans="1:4" ht="15">
      <c r="A126" s="31">
        <v>100</v>
      </c>
      <c r="B126" s="7">
        <v>14.280000000000001</v>
      </c>
      <c r="C126" s="7">
        <v>14.000000000000002</v>
      </c>
      <c r="D126" s="7">
        <v>22.96</v>
      </c>
    </row>
    <row r="127" spans="1:4" ht="15">
      <c r="A127" s="31">
        <v>101</v>
      </c>
      <c r="B127" s="7">
        <v>23.520000000000003</v>
      </c>
      <c r="C127" s="7">
        <v>10.64</v>
      </c>
      <c r="D127" s="7">
        <v>14.840000000000002</v>
      </c>
    </row>
    <row r="128" spans="1:4" ht="15">
      <c r="A128" s="31">
        <v>102</v>
      </c>
      <c r="B128" s="7">
        <v>17.92</v>
      </c>
      <c r="C128" s="7">
        <v>14.000000000000002</v>
      </c>
      <c r="D128" s="7">
        <v>15.120000000000001</v>
      </c>
    </row>
    <row r="129" spans="1:4" ht="15">
      <c r="A129" s="31">
        <v>103</v>
      </c>
      <c r="B129" s="7">
        <v>19.040000000000003</v>
      </c>
      <c r="C129" s="7">
        <v>15.680000000000001</v>
      </c>
      <c r="D129" s="7">
        <v>21.28</v>
      </c>
    </row>
    <row r="130" spans="1:4" ht="15">
      <c r="A130" s="31">
        <v>104</v>
      </c>
      <c r="B130" s="7">
        <v>29.960000000000004</v>
      </c>
      <c r="C130" s="7">
        <v>14.560000000000002</v>
      </c>
      <c r="D130" s="7">
        <v>10.360000000000001</v>
      </c>
    </row>
    <row r="131" spans="1:4" ht="15">
      <c r="A131" s="31">
        <v>105</v>
      </c>
      <c r="B131" s="7">
        <v>23.240000000000002</v>
      </c>
      <c r="C131" s="7">
        <v>22.400000000000002</v>
      </c>
      <c r="D131" s="7">
        <v>8.96</v>
      </c>
    </row>
    <row r="132" spans="1:4" ht="15">
      <c r="A132" s="31">
        <v>106</v>
      </c>
      <c r="B132" s="7">
        <v>14.840000000000002</v>
      </c>
      <c r="C132" s="7">
        <v>10.64</v>
      </c>
      <c r="D132" s="7">
        <v>17.080000000000002</v>
      </c>
    </row>
    <row r="133" spans="1:4" ht="15">
      <c r="A133" s="31">
        <v>107</v>
      </c>
      <c r="B133" s="7">
        <v>28.840000000000003</v>
      </c>
      <c r="C133" s="7">
        <v>20.160000000000004</v>
      </c>
      <c r="D133" s="7">
        <v>15.120000000000001</v>
      </c>
    </row>
    <row r="134" spans="1:4" ht="15">
      <c r="A134" s="31">
        <v>108</v>
      </c>
      <c r="B134" s="7">
        <v>24.360000000000003</v>
      </c>
      <c r="C134" s="7">
        <v>8.4</v>
      </c>
      <c r="D134" s="7">
        <v>10.080000000000002</v>
      </c>
    </row>
    <row r="135" spans="1:4" ht="15">
      <c r="A135" s="31">
        <v>109</v>
      </c>
      <c r="B135" s="7">
        <v>23.520000000000003</v>
      </c>
      <c r="C135" s="7">
        <v>11.200000000000001</v>
      </c>
      <c r="D135" s="7">
        <v>7.840000000000001</v>
      </c>
    </row>
    <row r="136" spans="1:4" ht="15">
      <c r="A136" s="31">
        <v>110</v>
      </c>
      <c r="B136" s="7">
        <v>25.200000000000003</v>
      </c>
      <c r="C136" s="7">
        <v>16.8</v>
      </c>
      <c r="D136" s="7">
        <v>19.880000000000003</v>
      </c>
    </row>
    <row r="137" spans="1:4" ht="15">
      <c r="A137" s="31">
        <v>111</v>
      </c>
      <c r="B137" s="7">
        <v>19.6</v>
      </c>
      <c r="C137" s="7">
        <v>17.080000000000002</v>
      </c>
      <c r="D137" s="7">
        <v>14.000000000000002</v>
      </c>
    </row>
    <row r="138" spans="1:4" ht="15">
      <c r="A138" s="31">
        <v>112</v>
      </c>
      <c r="B138" s="7">
        <v>31.080000000000002</v>
      </c>
      <c r="C138" s="7">
        <v>15.400000000000002</v>
      </c>
      <c r="D138" s="7">
        <v>15.680000000000001</v>
      </c>
    </row>
    <row r="139" spans="1:4" ht="15">
      <c r="A139" s="31">
        <v>113</v>
      </c>
      <c r="B139" s="7">
        <v>27.44</v>
      </c>
      <c r="C139" s="7">
        <v>8.120000000000001</v>
      </c>
      <c r="D139" s="7">
        <v>11.200000000000001</v>
      </c>
    </row>
    <row r="140" spans="1:4" ht="15">
      <c r="A140" s="31">
        <v>114</v>
      </c>
      <c r="B140" s="7">
        <v>14.000000000000002</v>
      </c>
      <c r="C140" s="7">
        <v>12.600000000000001</v>
      </c>
      <c r="D140" s="7">
        <v>14.560000000000002</v>
      </c>
    </row>
    <row r="141" spans="1:4" ht="15">
      <c r="A141" s="31">
        <v>115</v>
      </c>
      <c r="B141" s="7">
        <v>10.64</v>
      </c>
      <c r="C141" s="7">
        <v>14.840000000000002</v>
      </c>
      <c r="D141" s="7">
        <v>12.88</v>
      </c>
    </row>
    <row r="142" spans="1:4" ht="15">
      <c r="A142" s="31">
        <v>116</v>
      </c>
      <c r="B142" s="7">
        <v>11.200000000000001</v>
      </c>
      <c r="C142" s="7">
        <v>12.600000000000001</v>
      </c>
      <c r="D142" s="7">
        <v>14.560000000000002</v>
      </c>
    </row>
    <row r="143" spans="1:4" ht="15">
      <c r="A143" s="31">
        <v>117</v>
      </c>
      <c r="B143" s="7">
        <v>28.000000000000004</v>
      </c>
      <c r="C143" s="7">
        <v>9.24</v>
      </c>
      <c r="D143" s="7">
        <v>8.680000000000001</v>
      </c>
    </row>
    <row r="144" spans="1:4" ht="15">
      <c r="A144" s="31">
        <v>118</v>
      </c>
      <c r="B144" s="7">
        <v>13.440000000000001</v>
      </c>
      <c r="C144" s="7">
        <v>14.000000000000002</v>
      </c>
      <c r="D144" s="7">
        <v>11.760000000000002</v>
      </c>
    </row>
    <row r="145" spans="1:4" ht="15">
      <c r="A145" s="31">
        <v>119</v>
      </c>
      <c r="B145" s="7">
        <v>14.840000000000002</v>
      </c>
      <c r="C145" s="7">
        <v>9.520000000000001</v>
      </c>
      <c r="D145" s="7">
        <v>18.48</v>
      </c>
    </row>
    <row r="146" spans="1:4" ht="15">
      <c r="A146" s="31">
        <v>120</v>
      </c>
      <c r="B146" s="7">
        <v>12.88</v>
      </c>
      <c r="C146" s="7">
        <v>8.4</v>
      </c>
      <c r="D146" s="7">
        <v>21.560000000000002</v>
      </c>
    </row>
    <row r="147" spans="1:4" ht="15">
      <c r="A147" s="31">
        <v>121</v>
      </c>
      <c r="B147" s="7">
        <v>16.520000000000003</v>
      </c>
      <c r="C147" s="7">
        <v>10.360000000000001</v>
      </c>
      <c r="D147" s="7">
        <v>21.840000000000003</v>
      </c>
    </row>
    <row r="148" spans="1:4" ht="15">
      <c r="A148" s="31">
        <v>122</v>
      </c>
      <c r="B148" s="7">
        <v>21.840000000000003</v>
      </c>
      <c r="C148" s="7">
        <v>8.680000000000001</v>
      </c>
      <c r="D148" s="7">
        <v>22.400000000000002</v>
      </c>
    </row>
    <row r="149" spans="1:4" ht="15">
      <c r="A149" s="31">
        <v>123</v>
      </c>
      <c r="B149" s="7">
        <v>16.8</v>
      </c>
      <c r="C149" s="7">
        <v>5.040000000000001</v>
      </c>
      <c r="D149" s="7">
        <v>23.520000000000003</v>
      </c>
    </row>
    <row r="150" spans="1:4" ht="15">
      <c r="A150" s="31">
        <v>124</v>
      </c>
      <c r="B150" s="7">
        <v>19.6</v>
      </c>
      <c r="C150" s="7">
        <v>11.48</v>
      </c>
      <c r="D150" s="7">
        <v>14.000000000000002</v>
      </c>
    </row>
    <row r="151" spans="1:4" ht="15">
      <c r="A151" s="31">
        <v>125</v>
      </c>
      <c r="B151" s="7">
        <v>25.200000000000003</v>
      </c>
      <c r="C151" s="7">
        <v>10.080000000000002</v>
      </c>
      <c r="D151" s="7">
        <v>29.680000000000003</v>
      </c>
    </row>
    <row r="152" spans="1:4" ht="15">
      <c r="A152" s="31">
        <v>126</v>
      </c>
      <c r="B152" s="7">
        <v>14.000000000000002</v>
      </c>
      <c r="C152" s="7">
        <v>8.4</v>
      </c>
      <c r="D152" s="7">
        <v>21.000000000000004</v>
      </c>
    </row>
    <row r="153" spans="1:4" ht="15">
      <c r="A153" s="31">
        <v>127</v>
      </c>
      <c r="B153" s="7">
        <v>21.560000000000002</v>
      </c>
      <c r="C153" s="7">
        <v>6.44</v>
      </c>
      <c r="D153" s="7">
        <v>18.48</v>
      </c>
    </row>
    <row r="154" spans="1:4" ht="15">
      <c r="A154" s="31">
        <v>128</v>
      </c>
      <c r="B154" s="7">
        <v>16.520000000000003</v>
      </c>
      <c r="C154" s="7">
        <v>19.040000000000003</v>
      </c>
      <c r="D154" s="7">
        <v>16.240000000000002</v>
      </c>
    </row>
    <row r="155" spans="1:4" ht="15">
      <c r="A155" s="31">
        <v>129</v>
      </c>
      <c r="B155" s="7">
        <v>15.680000000000001</v>
      </c>
      <c r="C155" s="7">
        <v>13.440000000000001</v>
      </c>
      <c r="D155" s="7">
        <v>27.720000000000002</v>
      </c>
    </row>
    <row r="156" spans="1:4" ht="15">
      <c r="A156" s="31">
        <v>130</v>
      </c>
      <c r="B156" s="7">
        <v>16.240000000000002</v>
      </c>
      <c r="C156" s="7">
        <v>11.760000000000002</v>
      </c>
      <c r="D156" s="7">
        <v>20.720000000000002</v>
      </c>
    </row>
    <row r="157" spans="1:4" ht="15">
      <c r="A157" s="31">
        <v>131</v>
      </c>
      <c r="B157" s="7">
        <v>16.240000000000002</v>
      </c>
      <c r="C157" s="7">
        <v>7.5600000000000005</v>
      </c>
      <c r="D157" s="7">
        <v>15.400000000000002</v>
      </c>
    </row>
    <row r="158" spans="1:4" ht="15">
      <c r="A158" s="31">
        <v>132</v>
      </c>
      <c r="B158" s="7">
        <v>12.32</v>
      </c>
      <c r="C158" s="7">
        <v>10.080000000000002</v>
      </c>
      <c r="D158" s="7">
        <v>11.200000000000001</v>
      </c>
    </row>
    <row r="159" spans="1:4" ht="15">
      <c r="A159" s="31">
        <v>133</v>
      </c>
      <c r="B159" s="7">
        <v>28.000000000000004</v>
      </c>
      <c r="C159" s="7">
        <v>7.840000000000001</v>
      </c>
      <c r="D159" s="7">
        <v>14.000000000000002</v>
      </c>
    </row>
    <row r="160" spans="1:4" ht="15">
      <c r="A160" s="31">
        <v>134</v>
      </c>
      <c r="B160" s="7">
        <v>26.880000000000003</v>
      </c>
      <c r="C160" s="7">
        <v>9.520000000000001</v>
      </c>
      <c r="D160" s="7">
        <v>15.680000000000001</v>
      </c>
    </row>
    <row r="161" spans="1:4" ht="15">
      <c r="A161" s="31">
        <v>135</v>
      </c>
      <c r="B161" s="7">
        <v>15.120000000000001</v>
      </c>
      <c r="C161" s="7">
        <v>8.4</v>
      </c>
      <c r="D161" s="7">
        <v>15.120000000000001</v>
      </c>
    </row>
    <row r="162" spans="1:4" ht="15">
      <c r="A162" s="31">
        <v>136</v>
      </c>
      <c r="B162" s="7">
        <v>19.6</v>
      </c>
      <c r="C162" s="7">
        <v>9.520000000000001</v>
      </c>
      <c r="D162" s="7">
        <v>16.8</v>
      </c>
    </row>
    <row r="163" spans="1:4" ht="15">
      <c r="A163" s="31">
        <v>137</v>
      </c>
      <c r="B163" s="7">
        <v>10.64</v>
      </c>
      <c r="C163" s="7">
        <v>18.48</v>
      </c>
      <c r="D163" s="7">
        <v>19.6</v>
      </c>
    </row>
    <row r="164" spans="1:4" ht="15">
      <c r="A164" s="31">
        <v>138</v>
      </c>
      <c r="B164" s="7">
        <v>21.840000000000003</v>
      </c>
      <c r="C164" s="7">
        <v>19.040000000000003</v>
      </c>
      <c r="D164" s="7">
        <v>11.760000000000002</v>
      </c>
    </row>
    <row r="165" spans="1:4" ht="15">
      <c r="A165" s="31">
        <v>139</v>
      </c>
      <c r="B165" s="7">
        <v>40.32000000000001</v>
      </c>
      <c r="C165" s="7">
        <v>22.12</v>
      </c>
      <c r="D165" s="7">
        <v>12.040000000000001</v>
      </c>
    </row>
    <row r="166" spans="1:4" ht="15">
      <c r="A166" s="31">
        <v>140</v>
      </c>
      <c r="B166" s="7">
        <v>31.640000000000004</v>
      </c>
      <c r="C166" s="7">
        <v>18.76</v>
      </c>
      <c r="D166" s="7">
        <v>21.840000000000003</v>
      </c>
    </row>
    <row r="167" spans="1:4" ht="15">
      <c r="A167" s="31">
        <v>141</v>
      </c>
      <c r="B167" s="7">
        <v>16.8</v>
      </c>
      <c r="C167" s="7">
        <v>14.000000000000002</v>
      </c>
      <c r="D167" s="7">
        <v>10.080000000000002</v>
      </c>
    </row>
    <row r="168" spans="1:4" ht="15">
      <c r="A168" s="31">
        <v>142</v>
      </c>
      <c r="B168" s="7">
        <v>8.680000000000001</v>
      </c>
      <c r="C168" s="7">
        <v>12.88</v>
      </c>
      <c r="D168" s="7">
        <v>7.280000000000001</v>
      </c>
    </row>
    <row r="169" spans="1:4" ht="15">
      <c r="A169" s="31">
        <v>143</v>
      </c>
      <c r="B169" s="7">
        <v>22.400000000000002</v>
      </c>
      <c r="C169" s="7">
        <v>14.000000000000002</v>
      </c>
      <c r="D169" s="7">
        <v>10.64</v>
      </c>
    </row>
    <row r="170" spans="1:4" ht="15">
      <c r="A170" s="31">
        <v>144</v>
      </c>
      <c r="B170" s="7">
        <v>20.720000000000002</v>
      </c>
      <c r="C170" s="7">
        <v>8.4</v>
      </c>
      <c r="D170" s="7">
        <v>13.440000000000001</v>
      </c>
    </row>
    <row r="171" spans="1:4" ht="15">
      <c r="A171" s="31">
        <v>145</v>
      </c>
      <c r="B171" s="7">
        <v>20.160000000000004</v>
      </c>
      <c r="C171" s="7">
        <v>12.88</v>
      </c>
      <c r="D171" s="7">
        <v>14.560000000000002</v>
      </c>
    </row>
    <row r="172" spans="1:4" ht="15">
      <c r="A172" s="31">
        <v>146</v>
      </c>
      <c r="B172" s="7">
        <v>24.64</v>
      </c>
      <c r="C172" s="7">
        <v>31.92</v>
      </c>
      <c r="D172" s="7">
        <v>18.76</v>
      </c>
    </row>
    <row r="173" spans="1:4" ht="15">
      <c r="A173" s="31">
        <v>147</v>
      </c>
      <c r="B173" s="7">
        <v>15.400000000000002</v>
      </c>
      <c r="C173" s="7">
        <v>13.440000000000001</v>
      </c>
      <c r="D173" s="7">
        <v>14.000000000000002</v>
      </c>
    </row>
    <row r="174" spans="1:4" ht="15">
      <c r="A174" s="31">
        <v>148</v>
      </c>
      <c r="B174" s="7">
        <v>13.440000000000001</v>
      </c>
      <c r="C174" s="7">
        <v>14.000000000000002</v>
      </c>
      <c r="D174" s="7">
        <v>19.040000000000003</v>
      </c>
    </row>
    <row r="175" spans="1:4" ht="15">
      <c r="A175" s="31">
        <v>149</v>
      </c>
      <c r="B175" s="7">
        <v>9.520000000000001</v>
      </c>
      <c r="C175" s="7">
        <v>14.840000000000002</v>
      </c>
      <c r="D175" s="7">
        <v>13.160000000000002</v>
      </c>
    </row>
    <row r="176" spans="1:4" ht="15">
      <c r="A176" s="31">
        <v>150</v>
      </c>
      <c r="B176" s="7">
        <v>13.440000000000001</v>
      </c>
      <c r="C176" s="7">
        <v>16.8</v>
      </c>
      <c r="D176" s="7">
        <v>12.88</v>
      </c>
    </row>
    <row r="177" spans="1:4" ht="15">
      <c r="A177" s="31">
        <v>151</v>
      </c>
      <c r="B177" s="7">
        <v>14.000000000000002</v>
      </c>
      <c r="C177" s="7">
        <v>9.8</v>
      </c>
      <c r="D177" s="7">
        <v>10.360000000000001</v>
      </c>
    </row>
    <row r="178" spans="1:4" ht="15">
      <c r="A178" s="31">
        <v>152</v>
      </c>
      <c r="B178" s="7">
        <v>17.360000000000003</v>
      </c>
      <c r="C178" s="7">
        <v>12.88</v>
      </c>
      <c r="D178" s="7">
        <v>8.96</v>
      </c>
    </row>
    <row r="179" spans="1:4" ht="15">
      <c r="A179" s="31">
        <v>153</v>
      </c>
      <c r="B179" s="7">
        <v>23.520000000000003</v>
      </c>
      <c r="C179" s="7">
        <v>12.32</v>
      </c>
      <c r="D179" s="7">
        <v>15.680000000000001</v>
      </c>
    </row>
    <row r="180" spans="1:4" ht="15">
      <c r="A180" s="31">
        <v>154</v>
      </c>
      <c r="B180" s="7">
        <v>22.400000000000002</v>
      </c>
      <c r="C180" s="7">
        <v>11.200000000000001</v>
      </c>
      <c r="D180" s="7">
        <v>13.440000000000001</v>
      </c>
    </row>
    <row r="181" spans="1:4" ht="15">
      <c r="A181" s="31">
        <v>155</v>
      </c>
      <c r="B181" s="7">
        <v>18.200000000000003</v>
      </c>
      <c r="C181" s="7">
        <v>18.200000000000003</v>
      </c>
      <c r="D181" s="7">
        <v>11.48</v>
      </c>
    </row>
    <row r="182" spans="1:4" ht="15">
      <c r="A182" s="31">
        <v>156</v>
      </c>
      <c r="B182" s="7">
        <v>26.880000000000003</v>
      </c>
      <c r="C182" s="7">
        <v>15.400000000000002</v>
      </c>
      <c r="D182" s="7">
        <v>15.680000000000001</v>
      </c>
    </row>
    <row r="183" spans="1:4" ht="15">
      <c r="A183" s="31">
        <v>157</v>
      </c>
      <c r="B183" s="7">
        <v>33.6</v>
      </c>
      <c r="C183" s="7">
        <v>10.64</v>
      </c>
      <c r="D183" s="7">
        <v>7.000000000000001</v>
      </c>
    </row>
    <row r="184" spans="1:4" ht="15">
      <c r="A184" s="31">
        <v>158</v>
      </c>
      <c r="B184" s="7">
        <v>24.64</v>
      </c>
      <c r="C184" s="7">
        <v>9.8</v>
      </c>
      <c r="D184" s="7">
        <v>7.280000000000001</v>
      </c>
    </row>
    <row r="185" spans="1:4" ht="15">
      <c r="A185" s="31">
        <v>159</v>
      </c>
      <c r="B185" s="7">
        <v>15.400000000000002</v>
      </c>
      <c r="C185" s="7">
        <v>8.4</v>
      </c>
      <c r="D185" s="7">
        <v>14.560000000000002</v>
      </c>
    </row>
    <row r="186" spans="1:4" ht="15">
      <c r="A186" s="31">
        <v>160</v>
      </c>
      <c r="B186" s="7">
        <v>24.64</v>
      </c>
      <c r="C186" s="7">
        <v>10.360000000000001</v>
      </c>
      <c r="D186" s="7">
        <v>12.32</v>
      </c>
    </row>
    <row r="187" spans="1:4" ht="15">
      <c r="A187" s="31">
        <v>161</v>
      </c>
      <c r="B187" s="7">
        <v>18.48</v>
      </c>
      <c r="C187" s="7">
        <v>9.8</v>
      </c>
      <c r="D187" s="7">
        <v>12.32</v>
      </c>
    </row>
    <row r="188" spans="1:4" ht="15">
      <c r="A188" s="31">
        <v>162</v>
      </c>
      <c r="B188" s="7">
        <v>21.840000000000003</v>
      </c>
      <c r="C188" s="7">
        <v>11.760000000000002</v>
      </c>
      <c r="D188" s="7">
        <v>12.88</v>
      </c>
    </row>
    <row r="189" spans="1:4" ht="15">
      <c r="A189" s="31">
        <v>163</v>
      </c>
      <c r="B189" s="7">
        <v>17.92</v>
      </c>
      <c r="C189" s="7">
        <v>11.200000000000001</v>
      </c>
      <c r="D189" s="7">
        <v>12.88</v>
      </c>
    </row>
    <row r="190" spans="1:4" ht="15">
      <c r="A190" s="31">
        <v>164</v>
      </c>
      <c r="B190" s="7">
        <v>9.520000000000001</v>
      </c>
      <c r="C190" s="7">
        <v>10.080000000000002</v>
      </c>
      <c r="D190" s="7">
        <v>28.840000000000003</v>
      </c>
    </row>
    <row r="191" spans="1:4" ht="15">
      <c r="A191" s="31">
        <v>165</v>
      </c>
      <c r="B191" s="7">
        <v>15.120000000000001</v>
      </c>
      <c r="C191" s="7">
        <v>10.080000000000002</v>
      </c>
      <c r="D191" s="7">
        <v>14.560000000000002</v>
      </c>
    </row>
    <row r="192" spans="1:4" ht="15">
      <c r="A192" s="31">
        <v>166</v>
      </c>
      <c r="B192" s="7">
        <v>25.76</v>
      </c>
      <c r="C192" s="7">
        <v>8.96</v>
      </c>
      <c r="D192" s="7">
        <v>10.64</v>
      </c>
    </row>
    <row r="193" spans="1:4" ht="15">
      <c r="A193" s="31">
        <v>167</v>
      </c>
      <c r="B193" s="7">
        <v>14.840000000000002</v>
      </c>
      <c r="C193" s="7">
        <v>9.520000000000001</v>
      </c>
      <c r="D193" s="7">
        <v>14.000000000000002</v>
      </c>
    </row>
    <row r="194" spans="1:4" ht="15">
      <c r="A194" s="31">
        <v>168</v>
      </c>
      <c r="B194" s="7">
        <v>28.840000000000003</v>
      </c>
      <c r="C194" s="7">
        <v>7.840000000000001</v>
      </c>
      <c r="D194" s="7">
        <v>14.840000000000002</v>
      </c>
    </row>
    <row r="195" spans="1:4" ht="15">
      <c r="A195" s="31">
        <v>169</v>
      </c>
      <c r="B195" s="7">
        <v>25.480000000000004</v>
      </c>
      <c r="C195" s="7">
        <v>10.360000000000001</v>
      </c>
      <c r="D195" s="7">
        <v>13.160000000000002</v>
      </c>
    </row>
    <row r="196" spans="1:4" ht="15">
      <c r="A196" s="31">
        <v>170</v>
      </c>
      <c r="B196" s="7">
        <v>13.72</v>
      </c>
      <c r="C196" s="7">
        <v>8.680000000000001</v>
      </c>
      <c r="D196" s="7">
        <v>12.88</v>
      </c>
    </row>
    <row r="197" spans="1:4" ht="15">
      <c r="A197" s="31">
        <v>171</v>
      </c>
      <c r="B197" s="7">
        <v>22.96</v>
      </c>
      <c r="C197" s="7">
        <v>12.32</v>
      </c>
      <c r="D197" s="7">
        <v>15.96</v>
      </c>
    </row>
    <row r="198" spans="1:4" ht="15">
      <c r="A198" s="31">
        <v>172</v>
      </c>
      <c r="B198" s="7">
        <v>17.92</v>
      </c>
      <c r="C198" s="7">
        <v>12.88</v>
      </c>
      <c r="D198" s="7">
        <v>14.840000000000002</v>
      </c>
    </row>
    <row r="199" spans="1:4" ht="15">
      <c r="A199" s="31">
        <v>173</v>
      </c>
      <c r="B199" s="7">
        <v>17.92</v>
      </c>
      <c r="C199" s="7">
        <v>12.88</v>
      </c>
      <c r="D199" s="7">
        <v>16.520000000000003</v>
      </c>
    </row>
    <row r="200" spans="1:4" ht="15">
      <c r="A200" s="31">
        <v>174</v>
      </c>
      <c r="B200" s="7">
        <v>10.64</v>
      </c>
      <c r="C200" s="7">
        <v>11.760000000000002</v>
      </c>
      <c r="D200" s="7">
        <v>11.760000000000002</v>
      </c>
    </row>
    <row r="201" spans="1:4" ht="15">
      <c r="A201" s="31">
        <v>175</v>
      </c>
      <c r="B201" s="7">
        <v>15.400000000000002</v>
      </c>
      <c r="C201" s="7">
        <v>13.160000000000002</v>
      </c>
      <c r="D201" s="7">
        <v>34.720000000000006</v>
      </c>
    </row>
    <row r="202" spans="1:4" ht="15">
      <c r="A202" s="31">
        <v>176</v>
      </c>
      <c r="B202" s="7">
        <v>15.400000000000002</v>
      </c>
      <c r="C202" s="7">
        <v>8.120000000000001</v>
      </c>
      <c r="D202" s="7">
        <v>28.000000000000004</v>
      </c>
    </row>
    <row r="203" spans="1:4" ht="15">
      <c r="A203" s="31">
        <v>177</v>
      </c>
      <c r="B203" s="7">
        <v>11.760000000000002</v>
      </c>
      <c r="C203" s="7">
        <v>15.680000000000001</v>
      </c>
      <c r="D203" s="7">
        <v>23.240000000000002</v>
      </c>
    </row>
    <row r="204" spans="1:4" ht="15">
      <c r="A204" s="31">
        <v>178</v>
      </c>
      <c r="B204" s="7">
        <v>15.120000000000001</v>
      </c>
      <c r="C204" s="7">
        <v>10.360000000000001</v>
      </c>
      <c r="D204" s="7">
        <v>19.6</v>
      </c>
    </row>
    <row r="205" spans="1:4" ht="15">
      <c r="A205" s="31">
        <v>179</v>
      </c>
      <c r="B205" s="7">
        <v>12.32</v>
      </c>
      <c r="C205" s="7">
        <v>6.16</v>
      </c>
      <c r="D205" s="7">
        <v>18.48</v>
      </c>
    </row>
    <row r="206" spans="1:4" ht="15">
      <c r="A206" s="31">
        <v>180</v>
      </c>
      <c r="B206" s="7">
        <v>12.040000000000001</v>
      </c>
      <c r="C206" s="7">
        <v>9.520000000000001</v>
      </c>
      <c r="D206" s="7">
        <v>22.400000000000002</v>
      </c>
    </row>
    <row r="207" spans="1:4" ht="15">
      <c r="A207" s="31">
        <v>181</v>
      </c>
      <c r="B207" s="7">
        <v>20.160000000000004</v>
      </c>
      <c r="C207" s="7">
        <v>16.8</v>
      </c>
      <c r="D207" s="7">
        <v>26.6</v>
      </c>
    </row>
    <row r="208" spans="1:4" ht="15">
      <c r="A208" s="31">
        <v>182</v>
      </c>
      <c r="B208" s="7">
        <v>31.360000000000003</v>
      </c>
      <c r="C208" s="7">
        <v>8.680000000000001</v>
      </c>
      <c r="D208" s="7">
        <v>35.28</v>
      </c>
    </row>
    <row r="209" spans="1:4" ht="15">
      <c r="A209" s="31">
        <v>183</v>
      </c>
      <c r="B209" s="7">
        <v>11.48</v>
      </c>
      <c r="C209" s="7">
        <v>11.200000000000001</v>
      </c>
      <c r="D209" s="7">
        <v>19.6</v>
      </c>
    </row>
    <row r="210" spans="1:4" ht="15">
      <c r="A210" s="31">
        <v>184</v>
      </c>
      <c r="B210" s="7">
        <v>20.720000000000002</v>
      </c>
      <c r="C210" s="7">
        <v>6.16</v>
      </c>
      <c r="D210" s="7">
        <v>17.360000000000003</v>
      </c>
    </row>
    <row r="211" spans="1:4" ht="15">
      <c r="A211" s="31">
        <v>185</v>
      </c>
      <c r="B211" s="7">
        <v>10.64</v>
      </c>
      <c r="C211" s="7">
        <v>12.32</v>
      </c>
      <c r="D211" s="7">
        <v>14.000000000000002</v>
      </c>
    </row>
    <row r="212" spans="1:4" ht="15">
      <c r="A212" s="31">
        <v>186</v>
      </c>
      <c r="B212" s="7">
        <v>32.2</v>
      </c>
      <c r="C212" s="7">
        <v>12.600000000000001</v>
      </c>
      <c r="D212" s="7">
        <v>15.120000000000001</v>
      </c>
    </row>
    <row r="213" spans="1:4" ht="15">
      <c r="A213" s="31">
        <v>187</v>
      </c>
      <c r="B213" s="7">
        <v>30.240000000000002</v>
      </c>
      <c r="C213" s="7">
        <v>13.440000000000001</v>
      </c>
      <c r="D213" s="7">
        <v>17.92</v>
      </c>
    </row>
    <row r="214" spans="1:4" ht="15">
      <c r="A214" s="31">
        <v>188</v>
      </c>
      <c r="B214" s="7">
        <v>30.240000000000002</v>
      </c>
      <c r="C214" s="7">
        <v>11.760000000000002</v>
      </c>
      <c r="D214" s="7">
        <v>26.880000000000003</v>
      </c>
    </row>
    <row r="215" spans="1:4" ht="15">
      <c r="A215" s="31">
        <v>189</v>
      </c>
      <c r="B215" s="7">
        <v>27.720000000000002</v>
      </c>
      <c r="C215" s="7">
        <v>10.64</v>
      </c>
      <c r="D215" s="7">
        <v>16.240000000000002</v>
      </c>
    </row>
    <row r="216" spans="1:4" ht="15">
      <c r="A216" s="31">
        <v>190</v>
      </c>
      <c r="B216" s="7">
        <v>27.44</v>
      </c>
      <c r="C216" s="7">
        <v>10.080000000000002</v>
      </c>
      <c r="D216" s="7">
        <v>21.560000000000002</v>
      </c>
    </row>
    <row r="217" spans="1:4" ht="15">
      <c r="A217" s="31">
        <v>191</v>
      </c>
      <c r="B217" s="7">
        <v>16.240000000000002</v>
      </c>
      <c r="C217" s="7">
        <v>7.840000000000001</v>
      </c>
      <c r="D217" s="7">
        <v>20.160000000000004</v>
      </c>
    </row>
    <row r="218" spans="1:4" ht="15">
      <c r="A218" s="31">
        <v>192</v>
      </c>
      <c r="B218" s="7">
        <v>20.160000000000004</v>
      </c>
      <c r="C218" s="7">
        <v>11.760000000000002</v>
      </c>
      <c r="D218" s="7">
        <v>22.12</v>
      </c>
    </row>
    <row r="219" spans="1:4" ht="15">
      <c r="A219" s="31">
        <v>193</v>
      </c>
      <c r="B219" s="7">
        <v>20.44</v>
      </c>
      <c r="C219" s="7">
        <v>15.96</v>
      </c>
      <c r="D219" s="7">
        <v>19.6</v>
      </c>
    </row>
    <row r="220" spans="1:4" ht="15">
      <c r="A220" s="31">
        <v>194</v>
      </c>
      <c r="B220" s="7">
        <v>18.48</v>
      </c>
      <c r="C220" s="7">
        <v>11.760000000000002</v>
      </c>
      <c r="D220" s="7">
        <v>21.840000000000003</v>
      </c>
    </row>
    <row r="221" spans="1:4" ht="15">
      <c r="A221" s="31">
        <v>195</v>
      </c>
      <c r="B221" s="7">
        <v>35.56</v>
      </c>
      <c r="C221" s="7"/>
      <c r="D221" s="7">
        <v>26.320000000000004</v>
      </c>
    </row>
    <row r="222" spans="1:4" ht="15">
      <c r="A222" s="31">
        <v>196</v>
      </c>
      <c r="B222" s="7">
        <v>22.96</v>
      </c>
      <c r="C222" s="7"/>
      <c r="D222" s="7">
        <v>25.200000000000003</v>
      </c>
    </row>
    <row r="223" spans="1:4" ht="15">
      <c r="A223" s="31">
        <v>197</v>
      </c>
      <c r="B223" s="7">
        <v>21.28</v>
      </c>
      <c r="C223" s="7"/>
      <c r="D223" s="7">
        <v>19.880000000000003</v>
      </c>
    </row>
    <row r="224" spans="1:4" ht="15">
      <c r="A224" s="31">
        <v>198</v>
      </c>
      <c r="B224" s="7">
        <v>16.8</v>
      </c>
      <c r="C224" s="7"/>
      <c r="D224" s="7">
        <v>16.8</v>
      </c>
    </row>
    <row r="225" spans="1:4" ht="15">
      <c r="A225" s="31">
        <v>199</v>
      </c>
      <c r="B225" s="7">
        <v>19.880000000000003</v>
      </c>
      <c r="C225" s="7"/>
      <c r="D225" s="7">
        <v>24.080000000000002</v>
      </c>
    </row>
    <row r="226" spans="1:4" ht="15">
      <c r="A226" s="31">
        <v>200</v>
      </c>
      <c r="B226" s="7">
        <v>15.680000000000001</v>
      </c>
      <c r="C226" s="7"/>
      <c r="D226" s="7">
        <v>22.96</v>
      </c>
    </row>
    <row r="227" spans="1:4" ht="15">
      <c r="A227" s="31">
        <v>201</v>
      </c>
      <c r="B227" s="7">
        <v>11.760000000000002</v>
      </c>
      <c r="C227" s="7"/>
      <c r="D227" s="7"/>
    </row>
    <row r="228" spans="1:4" ht="15">
      <c r="A228" s="31">
        <v>202</v>
      </c>
      <c r="B228" s="7">
        <v>15.680000000000001</v>
      </c>
      <c r="C228" s="7"/>
      <c r="D228" s="7"/>
    </row>
    <row r="229" spans="1:4" ht="15">
      <c r="A229" s="31">
        <v>203</v>
      </c>
      <c r="B229" s="7">
        <v>16.240000000000002</v>
      </c>
      <c r="C229" s="7"/>
      <c r="D229" s="7"/>
    </row>
    <row r="230" spans="1:4" ht="15">
      <c r="A230" s="31">
        <v>204</v>
      </c>
      <c r="B230" s="7">
        <v>14.000000000000002</v>
      </c>
      <c r="C230" s="7"/>
      <c r="D230" s="7"/>
    </row>
    <row r="231" spans="1:4" ht="15">
      <c r="A231" s="31">
        <v>205</v>
      </c>
      <c r="B231" s="7">
        <v>11.760000000000002</v>
      </c>
      <c r="C231" s="7"/>
      <c r="D231" s="7"/>
    </row>
    <row r="232" spans="1:4" ht="15">
      <c r="A232" s="31">
        <v>206</v>
      </c>
      <c r="B232" s="7">
        <v>7.000000000000001</v>
      </c>
      <c r="C232" s="7"/>
      <c r="D232" s="7"/>
    </row>
    <row r="233" spans="1:4" ht="15">
      <c r="A233" s="31">
        <v>207</v>
      </c>
      <c r="B233" s="7">
        <v>14.560000000000002</v>
      </c>
      <c r="C233" s="7"/>
      <c r="D233" s="7"/>
    </row>
    <row r="234" spans="1:4" ht="15">
      <c r="A234" s="31">
        <v>208</v>
      </c>
      <c r="B234" s="7">
        <v>12.32</v>
      </c>
      <c r="C234" s="7"/>
      <c r="D234" s="7"/>
    </row>
    <row r="235" spans="1:4" ht="15">
      <c r="A235" s="31">
        <v>209</v>
      </c>
      <c r="B235" s="7">
        <v>12.32</v>
      </c>
      <c r="C235" s="7"/>
      <c r="D235" s="7"/>
    </row>
    <row r="236" spans="1:4" ht="15">
      <c r="A236" s="31">
        <v>210</v>
      </c>
      <c r="B236" s="7">
        <v>20.720000000000002</v>
      </c>
      <c r="C236" s="7"/>
      <c r="D236" s="7"/>
    </row>
    <row r="237" spans="1:4" ht="15">
      <c r="A237" s="31">
        <v>211</v>
      </c>
      <c r="B237" s="7">
        <v>27.44</v>
      </c>
      <c r="C237" s="7"/>
      <c r="D237" s="7"/>
    </row>
    <row r="238" spans="1:4" ht="15">
      <c r="A238" s="31">
        <v>212</v>
      </c>
      <c r="B238" s="7">
        <v>13.160000000000002</v>
      </c>
      <c r="C238" s="7"/>
      <c r="D238" s="7"/>
    </row>
    <row r="239" spans="1:4" ht="15">
      <c r="A239" s="31">
        <v>213</v>
      </c>
      <c r="B239" s="7">
        <v>12.88</v>
      </c>
      <c r="C239" s="7"/>
      <c r="D239" s="7"/>
    </row>
    <row r="240" spans="1:4" ht="15">
      <c r="A240" s="31">
        <v>214</v>
      </c>
      <c r="B240" s="7">
        <v>16.8</v>
      </c>
      <c r="C240" s="7"/>
      <c r="D240" s="7"/>
    </row>
    <row r="241" spans="1:4" ht="15">
      <c r="A241" s="31">
        <v>215</v>
      </c>
      <c r="B241" s="7">
        <v>17.080000000000002</v>
      </c>
      <c r="C241" s="7"/>
      <c r="D241" s="7"/>
    </row>
    <row r="242" spans="1:4" ht="15">
      <c r="A242" s="31">
        <v>216</v>
      </c>
      <c r="B242" s="7">
        <v>21.28</v>
      </c>
      <c r="C242" s="7"/>
      <c r="D242" s="7"/>
    </row>
    <row r="243" spans="1:4" ht="15">
      <c r="A243" s="31">
        <v>217</v>
      </c>
      <c r="B243" s="7">
        <v>20.160000000000004</v>
      </c>
      <c r="C243" s="7"/>
      <c r="D243" s="7"/>
    </row>
    <row r="244" spans="1:4" ht="15">
      <c r="A244" s="31">
        <v>218</v>
      </c>
      <c r="B244" s="7">
        <v>10.64</v>
      </c>
      <c r="C244" s="7"/>
      <c r="D244" s="7"/>
    </row>
    <row r="245" spans="1:4" ht="15">
      <c r="A245" s="31">
        <v>219</v>
      </c>
      <c r="B245" s="7">
        <v>15.400000000000002</v>
      </c>
      <c r="C245" s="7"/>
      <c r="D245" s="7"/>
    </row>
    <row r="246" spans="1:4" ht="15">
      <c r="A246" s="31">
        <v>220</v>
      </c>
      <c r="B246" s="7">
        <v>13.160000000000002</v>
      </c>
      <c r="C246" s="7"/>
      <c r="D246" s="7"/>
    </row>
    <row r="247" spans="1:4" ht="15">
      <c r="A247" s="31">
        <v>221</v>
      </c>
      <c r="B247" s="7">
        <v>18.76</v>
      </c>
      <c r="C247" s="7"/>
      <c r="D247" s="7"/>
    </row>
    <row r="248" spans="1:4" ht="15">
      <c r="A248" s="31">
        <v>222</v>
      </c>
      <c r="B248" s="7">
        <v>18.48</v>
      </c>
      <c r="C248" s="7"/>
      <c r="D248" s="7"/>
    </row>
    <row r="249" spans="1:4" ht="15">
      <c r="A249" s="31">
        <v>223</v>
      </c>
      <c r="B249" s="7">
        <v>12.88</v>
      </c>
      <c r="C249" s="7"/>
      <c r="D249" s="7"/>
    </row>
    <row r="250" spans="1:4" ht="15">
      <c r="A250" s="31">
        <v>224</v>
      </c>
      <c r="B250" s="7">
        <v>7.5600000000000005</v>
      </c>
      <c r="C250" s="7"/>
      <c r="D250" s="7"/>
    </row>
    <row r="251" spans="1:4" ht="15">
      <c r="A251" s="31">
        <v>225</v>
      </c>
      <c r="B251" s="7">
        <v>9.520000000000001</v>
      </c>
      <c r="C251" s="7"/>
      <c r="D251" s="7"/>
    </row>
    <row r="252" spans="1:4" ht="15">
      <c r="A252" s="31">
        <v>226</v>
      </c>
      <c r="B252" s="7">
        <v>15.120000000000001</v>
      </c>
      <c r="C252" s="7"/>
      <c r="D252" s="7"/>
    </row>
    <row r="253" spans="1:4" ht="15">
      <c r="A253" s="31">
        <v>227</v>
      </c>
      <c r="B253" s="7">
        <v>14.840000000000002</v>
      </c>
      <c r="C253" s="7"/>
      <c r="D253" s="7"/>
    </row>
    <row r="254" spans="1:4" ht="15">
      <c r="A254" s="31">
        <v>228</v>
      </c>
      <c r="B254" s="7">
        <v>14.000000000000002</v>
      </c>
      <c r="C254" s="7"/>
      <c r="D254" s="7"/>
    </row>
    <row r="255" spans="1:4" ht="15">
      <c r="A255" s="31">
        <v>229</v>
      </c>
      <c r="B255" s="7">
        <v>14.000000000000002</v>
      </c>
      <c r="C255" s="7"/>
      <c r="D255" s="7"/>
    </row>
    <row r="256" spans="1:4" ht="15">
      <c r="A256" s="31">
        <v>230</v>
      </c>
      <c r="B256" s="7">
        <v>14.000000000000002</v>
      </c>
      <c r="C256" s="7"/>
      <c r="D256" s="7"/>
    </row>
    <row r="257" spans="1:4" ht="15">
      <c r="A257" s="31">
        <v>231</v>
      </c>
      <c r="B257" s="7">
        <v>16.8</v>
      </c>
      <c r="C257" s="7"/>
      <c r="D257" s="7"/>
    </row>
    <row r="258" spans="1:4" ht="15">
      <c r="A258" s="31">
        <v>232</v>
      </c>
      <c r="B258" s="7">
        <v>11.200000000000001</v>
      </c>
      <c r="C258" s="7"/>
      <c r="D258" s="7"/>
    </row>
    <row r="259" spans="1:4" ht="15">
      <c r="A259" s="31">
        <v>233</v>
      </c>
      <c r="B259" s="7">
        <v>11.200000000000001</v>
      </c>
      <c r="C259" s="7"/>
      <c r="D259" s="7"/>
    </row>
    <row r="260" spans="1:4" ht="15">
      <c r="A260" s="31">
        <v>234</v>
      </c>
      <c r="B260" s="7">
        <v>9.520000000000001</v>
      </c>
      <c r="C260" s="7"/>
      <c r="D260" s="7"/>
    </row>
    <row r="261" spans="1:4" ht="15">
      <c r="A261" s="31">
        <v>235</v>
      </c>
      <c r="B261" s="7">
        <v>21.000000000000004</v>
      </c>
      <c r="C261" s="7"/>
      <c r="D261" s="7"/>
    </row>
    <row r="262" spans="1:4" ht="15">
      <c r="A262" s="31">
        <v>236</v>
      </c>
      <c r="B262" s="7">
        <v>17.92</v>
      </c>
      <c r="C262" s="7"/>
      <c r="D262" s="7"/>
    </row>
    <row r="263" spans="1:4" ht="15">
      <c r="A263" s="31">
        <v>237</v>
      </c>
      <c r="B263" s="7">
        <v>17.360000000000003</v>
      </c>
      <c r="C263" s="7"/>
      <c r="D263" s="7"/>
    </row>
    <row r="264" spans="1:4" ht="15">
      <c r="A264" s="31">
        <v>238</v>
      </c>
      <c r="B264" s="7">
        <v>17.360000000000003</v>
      </c>
      <c r="C264" s="7"/>
      <c r="D264" s="7"/>
    </row>
    <row r="265" spans="1:4" ht="15">
      <c r="A265" s="31">
        <v>239</v>
      </c>
      <c r="B265" s="7">
        <v>14.560000000000002</v>
      </c>
      <c r="C265" s="7"/>
      <c r="D265" s="7"/>
    </row>
    <row r="266" spans="1:4" ht="15">
      <c r="A266" s="31">
        <v>240</v>
      </c>
      <c r="B266" s="7">
        <v>14.560000000000002</v>
      </c>
      <c r="C266" s="7"/>
      <c r="D266" s="7"/>
    </row>
    <row r="267" spans="1:4" ht="15">
      <c r="A267" s="31">
        <v>241</v>
      </c>
      <c r="B267" s="7">
        <v>12.88</v>
      </c>
      <c r="C267" s="7"/>
      <c r="D267" s="7"/>
    </row>
    <row r="268" spans="1:4" ht="15">
      <c r="A268" s="31">
        <v>242</v>
      </c>
      <c r="B268" s="7">
        <v>14.560000000000002</v>
      </c>
      <c r="C268" s="7"/>
      <c r="D268" s="7"/>
    </row>
    <row r="269" spans="1:4" ht="15">
      <c r="A269" s="31">
        <v>243</v>
      </c>
      <c r="B269" s="7">
        <v>14.000000000000002</v>
      </c>
      <c r="C269" s="7"/>
      <c r="D269" s="7"/>
    </row>
    <row r="270" spans="1:4" ht="15">
      <c r="A270" s="31">
        <v>244</v>
      </c>
      <c r="B270" s="7">
        <v>19.880000000000003</v>
      </c>
      <c r="C270" s="7"/>
      <c r="D270" s="7"/>
    </row>
    <row r="271" spans="1:4" ht="15">
      <c r="A271" s="31">
        <v>245</v>
      </c>
      <c r="B271" s="7">
        <v>23.520000000000003</v>
      </c>
      <c r="C271" s="7"/>
      <c r="D271" s="7"/>
    </row>
    <row r="272" spans="1:4" ht="15">
      <c r="A272" s="31">
        <v>246</v>
      </c>
      <c r="B272" s="7">
        <v>17.92</v>
      </c>
      <c r="C272" s="7"/>
      <c r="D272" s="7"/>
    </row>
    <row r="273" spans="1:4" ht="15">
      <c r="A273" s="31">
        <v>247</v>
      </c>
      <c r="B273" s="7">
        <v>16.8</v>
      </c>
      <c r="C273" s="7"/>
      <c r="D273" s="7"/>
    </row>
    <row r="274" spans="1:4" ht="15">
      <c r="A274" s="31">
        <v>248</v>
      </c>
      <c r="B274" s="7">
        <v>19.880000000000003</v>
      </c>
      <c r="C274" s="7"/>
      <c r="D274" s="7"/>
    </row>
    <row r="275" spans="1:4" ht="15">
      <c r="A275" s="31">
        <v>249</v>
      </c>
      <c r="B275" s="7">
        <v>17.360000000000003</v>
      </c>
      <c r="C275" s="7"/>
      <c r="D275" s="7"/>
    </row>
    <row r="276" spans="1:4" ht="15">
      <c r="A276" s="31">
        <v>250</v>
      </c>
      <c r="B276" s="7">
        <v>17.64</v>
      </c>
      <c r="C276" s="7"/>
      <c r="D276" s="7"/>
    </row>
    <row r="277" spans="1:4" ht="15">
      <c r="A277" s="31">
        <v>251</v>
      </c>
      <c r="B277" s="7">
        <v>25.480000000000004</v>
      </c>
      <c r="C277" s="7"/>
      <c r="D277" s="7"/>
    </row>
    <row r="278" spans="1:4" ht="15">
      <c r="A278" s="31">
        <v>252</v>
      </c>
      <c r="B278" s="7">
        <v>11.48</v>
      </c>
      <c r="C278" s="7"/>
      <c r="D278" s="7"/>
    </row>
    <row r="279" spans="1:4" ht="15">
      <c r="A279" s="31">
        <v>253</v>
      </c>
      <c r="B279" s="7">
        <v>12.32</v>
      </c>
      <c r="C279" s="7"/>
      <c r="D279" s="7"/>
    </row>
    <row r="280" spans="1:4" ht="15">
      <c r="A280" s="31">
        <v>254</v>
      </c>
      <c r="B280" s="7">
        <v>14.560000000000002</v>
      </c>
      <c r="C280" s="7"/>
      <c r="D280" s="7"/>
    </row>
    <row r="281" spans="1:4" ht="15">
      <c r="A281" s="31">
        <v>255</v>
      </c>
      <c r="B281" s="7">
        <v>17.360000000000003</v>
      </c>
      <c r="C281" s="7"/>
      <c r="D281" s="7"/>
    </row>
    <row r="282" spans="1:4" ht="15">
      <c r="A282" s="31">
        <v>256</v>
      </c>
      <c r="B282" s="7">
        <v>17.64</v>
      </c>
      <c r="C282" s="7"/>
      <c r="D282" s="7"/>
    </row>
    <row r="283" spans="1:4" ht="15">
      <c r="A283" s="31">
        <v>257</v>
      </c>
      <c r="B283" s="7">
        <v>18.200000000000003</v>
      </c>
      <c r="C283" s="7"/>
      <c r="D283" s="7"/>
    </row>
    <row r="284" spans="1:4" ht="15">
      <c r="A284" s="31">
        <v>258</v>
      </c>
      <c r="B284" s="7">
        <v>24.92</v>
      </c>
      <c r="C284" s="7"/>
      <c r="D284" s="7"/>
    </row>
    <row r="285" spans="1:4" ht="15">
      <c r="A285" s="31">
        <v>259</v>
      </c>
      <c r="B285" s="7">
        <v>23.8</v>
      </c>
      <c r="C285" s="7"/>
      <c r="D285" s="7"/>
    </row>
    <row r="286" spans="1:4" ht="15">
      <c r="A286" s="31">
        <v>260</v>
      </c>
      <c r="B286" s="7">
        <v>34.160000000000004</v>
      </c>
      <c r="C286" s="7"/>
      <c r="D286" s="7"/>
    </row>
    <row r="287" spans="1:4" ht="15">
      <c r="A287" s="31">
        <v>261</v>
      </c>
      <c r="B287" s="7">
        <v>30.240000000000002</v>
      </c>
      <c r="C287" s="7"/>
      <c r="D287" s="7"/>
    </row>
    <row r="288" spans="1:4" ht="15">
      <c r="A288" s="31">
        <v>262</v>
      </c>
      <c r="B288" s="7">
        <v>27.44</v>
      </c>
      <c r="C288" s="7"/>
      <c r="D288" s="7"/>
    </row>
    <row r="289" spans="1:4" ht="15">
      <c r="A289" s="31">
        <v>263</v>
      </c>
      <c r="B289" s="7">
        <v>42.28</v>
      </c>
      <c r="C289" s="7"/>
      <c r="D289" s="7"/>
    </row>
    <row r="290" spans="1:4" ht="15">
      <c r="A290" s="31">
        <v>264</v>
      </c>
      <c r="B290" s="7">
        <v>30.520000000000003</v>
      </c>
      <c r="C290" s="7"/>
      <c r="D290" s="7"/>
    </row>
    <row r="291" spans="1:4" ht="15">
      <c r="A291" s="31">
        <v>265</v>
      </c>
      <c r="B291" s="7">
        <v>20.160000000000004</v>
      </c>
      <c r="C291" s="7"/>
      <c r="D291" s="7"/>
    </row>
    <row r="292" spans="1:4" ht="15">
      <c r="A292" s="31">
        <v>266</v>
      </c>
      <c r="B292" s="7">
        <v>30.800000000000004</v>
      </c>
      <c r="C292" s="7"/>
      <c r="D292" s="7"/>
    </row>
    <row r="293" spans="1:4" ht="15">
      <c r="A293" s="31">
        <v>267</v>
      </c>
      <c r="B293" s="7">
        <v>15.680000000000001</v>
      </c>
      <c r="C293" s="7"/>
      <c r="D293" s="7"/>
    </row>
    <row r="294" spans="1:4" ht="15">
      <c r="A294" s="31">
        <v>268</v>
      </c>
      <c r="B294" s="7">
        <v>45.36000000000001</v>
      </c>
      <c r="C294" s="7"/>
      <c r="D294" s="7"/>
    </row>
    <row r="295" spans="1:4" ht="15">
      <c r="A295" s="31">
        <v>269</v>
      </c>
      <c r="B295" s="7">
        <v>30.520000000000003</v>
      </c>
      <c r="C295" s="7"/>
      <c r="D295" s="7"/>
    </row>
    <row r="296" spans="1:4" ht="15">
      <c r="A296" s="31">
        <v>270</v>
      </c>
      <c r="B296" s="7">
        <v>29.120000000000005</v>
      </c>
      <c r="C296" s="7"/>
      <c r="D296" s="7"/>
    </row>
    <row r="297" spans="1:4" ht="15">
      <c r="A297" s="31">
        <v>271</v>
      </c>
      <c r="B297" s="7">
        <v>39.760000000000005</v>
      </c>
      <c r="C297" s="7"/>
      <c r="D297" s="7"/>
    </row>
    <row r="298" spans="1:4" ht="15">
      <c r="A298" s="31">
        <v>272</v>
      </c>
      <c r="B298" s="7">
        <v>22.96</v>
      </c>
      <c r="C298" s="7"/>
      <c r="D298" s="7"/>
    </row>
    <row r="299" spans="1:4" ht="15">
      <c r="A299" s="31">
        <v>273</v>
      </c>
      <c r="B299" s="7">
        <v>29.960000000000004</v>
      </c>
      <c r="C299" s="7"/>
      <c r="D299" s="7"/>
    </row>
    <row r="300" spans="1:4" ht="15">
      <c r="A300" s="31">
        <v>274</v>
      </c>
      <c r="B300" s="7">
        <v>19.6</v>
      </c>
      <c r="C300" s="7"/>
      <c r="D300" s="7"/>
    </row>
    <row r="301" spans="1:4" ht="15">
      <c r="A301" s="31">
        <v>275</v>
      </c>
      <c r="B301" s="7">
        <v>16.8</v>
      </c>
      <c r="C301" s="7"/>
      <c r="D301" s="7"/>
    </row>
    <row r="302" spans="1:4" ht="15">
      <c r="A302" s="31">
        <v>276</v>
      </c>
      <c r="B302" s="7">
        <v>16.8</v>
      </c>
      <c r="C302" s="7"/>
      <c r="D302" s="7"/>
    </row>
    <row r="303" spans="1:4" ht="15">
      <c r="A303" s="31">
        <v>277</v>
      </c>
      <c r="B303" s="7">
        <v>21.28</v>
      </c>
      <c r="C303" s="7"/>
      <c r="D303" s="7"/>
    </row>
    <row r="304" spans="1:4" ht="15">
      <c r="A304" s="31">
        <v>278</v>
      </c>
      <c r="B304" s="7">
        <v>17.92</v>
      </c>
      <c r="C304" s="7"/>
      <c r="D304" s="7"/>
    </row>
    <row r="305" spans="1:4" ht="15">
      <c r="A305" s="31">
        <v>279</v>
      </c>
      <c r="B305" s="7">
        <v>16.240000000000002</v>
      </c>
      <c r="C305" s="7"/>
      <c r="D305" s="7"/>
    </row>
    <row r="306" spans="1:4" ht="15">
      <c r="A306" s="31">
        <v>280</v>
      </c>
      <c r="B306" s="7">
        <v>17.360000000000003</v>
      </c>
      <c r="C306" s="7"/>
      <c r="D306" s="7"/>
    </row>
    <row r="307" spans="1:4" ht="15">
      <c r="A307" s="31">
        <v>281</v>
      </c>
      <c r="B307" s="7">
        <v>20.160000000000004</v>
      </c>
      <c r="C307" s="7"/>
      <c r="D307" s="7"/>
    </row>
    <row r="308" spans="1:4" ht="15">
      <c r="A308" s="31">
        <v>282</v>
      </c>
      <c r="B308" s="7">
        <v>21.840000000000003</v>
      </c>
      <c r="C308" s="7"/>
      <c r="D308" s="7"/>
    </row>
    <row r="309" spans="1:4" ht="15">
      <c r="A309" s="31">
        <v>283</v>
      </c>
      <c r="B309" s="7">
        <v>17.360000000000003</v>
      </c>
      <c r="C309" s="7"/>
      <c r="D309" s="7"/>
    </row>
    <row r="310" spans="1:4" ht="15">
      <c r="A310" s="31">
        <v>284</v>
      </c>
      <c r="B310" s="7">
        <v>14.000000000000002</v>
      </c>
      <c r="C310" s="7"/>
      <c r="D310" s="7"/>
    </row>
    <row r="311" spans="1:4" ht="15">
      <c r="A311" s="31">
        <v>285</v>
      </c>
      <c r="B311" s="7">
        <v>27.720000000000002</v>
      </c>
      <c r="C311" s="7"/>
      <c r="D311" s="7"/>
    </row>
    <row r="312" spans="1:4" ht="15">
      <c r="A312" s="31">
        <v>286</v>
      </c>
      <c r="B312" s="7">
        <v>21.28</v>
      </c>
      <c r="C312" s="7"/>
      <c r="D312" s="7"/>
    </row>
    <row r="313" spans="1:4" ht="15">
      <c r="A313" s="31">
        <v>287</v>
      </c>
      <c r="B313" s="7">
        <v>22.680000000000003</v>
      </c>
      <c r="C313" s="7"/>
      <c r="D313" s="7"/>
    </row>
    <row r="314" spans="1:4" ht="15">
      <c r="A314" s="31">
        <v>288</v>
      </c>
      <c r="B314" s="7">
        <v>26.320000000000004</v>
      </c>
      <c r="C314" s="7"/>
      <c r="D314" s="7"/>
    </row>
    <row r="315" spans="1:4" ht="15">
      <c r="A315" s="31">
        <v>289</v>
      </c>
      <c r="B315" s="7">
        <v>25.200000000000003</v>
      </c>
      <c r="C315" s="7"/>
      <c r="D315" s="7"/>
    </row>
    <row r="316" spans="1:4" ht="15">
      <c r="A316" s="31">
        <v>290</v>
      </c>
      <c r="B316" s="7">
        <v>32.760000000000005</v>
      </c>
      <c r="C316" s="7"/>
      <c r="D316" s="7"/>
    </row>
    <row r="317" spans="1:4" ht="15">
      <c r="A317" s="31">
        <v>291</v>
      </c>
      <c r="B317" s="7">
        <v>30.240000000000002</v>
      </c>
      <c r="C317" s="7"/>
      <c r="D317" s="7"/>
    </row>
    <row r="318" spans="1:4" ht="15">
      <c r="A318" s="31">
        <v>292</v>
      </c>
      <c r="B318" s="7">
        <v>35</v>
      </c>
      <c r="C318" s="7"/>
      <c r="D318" s="7"/>
    </row>
    <row r="319" spans="1:4" ht="15">
      <c r="A319" s="31">
        <v>293</v>
      </c>
      <c r="B319" s="7">
        <v>28.840000000000003</v>
      </c>
      <c r="C319" s="7"/>
      <c r="D319" s="7"/>
    </row>
    <row r="320" spans="1:4" ht="15">
      <c r="A320" s="31">
        <v>294</v>
      </c>
      <c r="B320" s="7">
        <v>24.360000000000003</v>
      </c>
      <c r="C320" s="7"/>
      <c r="D320" s="7"/>
    </row>
    <row r="321" spans="1:4" ht="15">
      <c r="A321" s="31">
        <v>295</v>
      </c>
      <c r="B321" s="7">
        <v>12.32</v>
      </c>
      <c r="C321" s="7"/>
      <c r="D321" s="7"/>
    </row>
    <row r="322" spans="1:4" ht="15">
      <c r="A322" s="31">
        <v>296</v>
      </c>
      <c r="B322" s="7">
        <v>17.92</v>
      </c>
      <c r="C322" s="7"/>
      <c r="D322" s="7"/>
    </row>
    <row r="323" spans="1:4" ht="15">
      <c r="A323" s="9" t="s">
        <v>4</v>
      </c>
      <c r="B323" s="9">
        <v>19.70972972972973</v>
      </c>
      <c r="C323" s="9">
        <v>11.329896907216499</v>
      </c>
      <c r="D323" s="9">
        <v>16.2708</v>
      </c>
    </row>
    <row r="324" spans="1:4" ht="15">
      <c r="A324" s="9" t="s">
        <v>5</v>
      </c>
      <c r="B324" s="9">
        <v>0.4207801250443856</v>
      </c>
      <c r="C324" s="9">
        <v>0.2784937488941636</v>
      </c>
      <c r="D324" s="9">
        <v>0.3991991691917911</v>
      </c>
    </row>
  </sheetData>
  <mergeCells count="1"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Layout" workbookViewId="0" topLeftCell="A1">
      <selection activeCell="G75" sqref="G75"/>
    </sheetView>
  </sheetViews>
  <sheetFormatPr defaultColWidth="9.00390625" defaultRowHeight="15"/>
  <cols>
    <col min="1" max="1" width="16.57421875" style="38" customWidth="1"/>
    <col min="2" max="8" width="9.00390625" style="38" customWidth="1"/>
    <col min="9" max="9" width="10.00390625" style="38" customWidth="1"/>
    <col min="10" max="16384" width="9.00390625" style="38" customWidth="1"/>
  </cols>
  <sheetData>
    <row r="1" ht="15">
      <c r="A1" s="1" t="s">
        <v>75</v>
      </c>
    </row>
    <row r="2" ht="15">
      <c r="A2" s="1" t="s">
        <v>76</v>
      </c>
    </row>
    <row r="3" ht="15">
      <c r="A3" s="38" t="s">
        <v>77</v>
      </c>
    </row>
    <row r="4" ht="15">
      <c r="A4" s="38" t="s">
        <v>78</v>
      </c>
    </row>
    <row r="5" spans="1:4" ht="15">
      <c r="A5" s="39" t="s">
        <v>69</v>
      </c>
      <c r="B5" s="40">
        <v>0</v>
      </c>
      <c r="C5" s="40">
        <v>1</v>
      </c>
      <c r="D5" s="40">
        <v>1</v>
      </c>
    </row>
    <row r="6" spans="1:4" ht="15">
      <c r="A6" s="39" t="s">
        <v>70</v>
      </c>
      <c r="B6" s="40">
        <v>0</v>
      </c>
      <c r="C6" s="40">
        <v>0</v>
      </c>
      <c r="D6" s="40">
        <v>1</v>
      </c>
    </row>
    <row r="7" spans="1:4" ht="15">
      <c r="A7" s="48" t="s">
        <v>106</v>
      </c>
      <c r="B7" s="41"/>
      <c r="C7" s="41"/>
      <c r="D7" s="41"/>
    </row>
    <row r="8" spans="1:4" ht="15">
      <c r="A8" s="42">
        <v>1</v>
      </c>
      <c r="B8" s="21">
        <f>0.882579506/0.882579506</f>
        <v>1</v>
      </c>
      <c r="C8" s="21">
        <f>0.094295207/0.882579506</f>
        <v>0.10684046746945425</v>
      </c>
      <c r="D8" s="21">
        <f>0.050584573/1.170513719</f>
        <v>0.04321570279690161</v>
      </c>
    </row>
    <row r="9" spans="1:4" ht="15">
      <c r="A9" s="42">
        <v>2</v>
      </c>
      <c r="B9" s="21">
        <f>1.170513719/1.170513719</f>
        <v>1</v>
      </c>
      <c r="C9" s="21">
        <f>0.0399551/1.170513719</f>
        <v>0.034134670402782355</v>
      </c>
      <c r="D9" s="21">
        <f>0.322645263/1.058805604</f>
        <v>0.3047256850370807</v>
      </c>
    </row>
    <row r="10" spans="1:4" ht="15">
      <c r="A10" s="42">
        <v>3</v>
      </c>
      <c r="B10" s="21">
        <f>1.058805604/1.058805604</f>
        <v>1</v>
      </c>
      <c r="C10" s="21">
        <f>0.078733626/1.058805604</f>
        <v>0.07436079456186935</v>
      </c>
      <c r="D10" s="43">
        <f>0.1108636/1.029199997</f>
        <v>0.1077182280636948</v>
      </c>
    </row>
    <row r="11" spans="1:4" ht="15">
      <c r="A11" s="42">
        <v>4</v>
      </c>
      <c r="B11" s="21">
        <f>1.029199997/1.029199997</f>
        <v>1</v>
      </c>
      <c r="C11" s="43">
        <f>0.040265966/1.029199997</f>
        <v>0.03912355821742195</v>
      </c>
      <c r="D11" s="43">
        <f>0.513937373/1.203823946</f>
        <v>0.4269207093841943</v>
      </c>
    </row>
    <row r="12" spans="1:4" ht="15">
      <c r="A12" s="42">
        <v>5</v>
      </c>
      <c r="B12" s="21">
        <f>1.203823946/1.203823946</f>
        <v>1</v>
      </c>
      <c r="C12" s="43">
        <f>0.213916118/1.203823946</f>
        <v>0.1776971779891808</v>
      </c>
      <c r="D12" s="43">
        <f>0.176075811/1.035092189</f>
        <v>0.1701064048895069</v>
      </c>
    </row>
    <row r="13" spans="1:4" ht="15">
      <c r="A13" s="42">
        <v>6</v>
      </c>
      <c r="B13" s="43">
        <f>1.035092189/1.035092189</f>
        <v>1</v>
      </c>
      <c r="C13" s="43">
        <f>0.069812686/1.035092189</f>
        <v>0.06744586302737524</v>
      </c>
      <c r="D13" s="21">
        <f>0.160872934/0.774599864</f>
        <v>0.20768520816574787</v>
      </c>
    </row>
    <row r="14" spans="1:4" ht="15">
      <c r="A14" s="42">
        <v>7</v>
      </c>
      <c r="B14" s="43">
        <f>0.774599864/0.774599864</f>
        <v>1</v>
      </c>
      <c r="C14" s="21">
        <f>0.067145455/0.774599864</f>
        <v>0.08668405214179073</v>
      </c>
      <c r="D14" s="43"/>
    </row>
    <row r="15" spans="1:4" ht="15">
      <c r="A15" s="44" t="s">
        <v>4</v>
      </c>
      <c r="B15" s="44">
        <v>1</v>
      </c>
      <c r="C15" s="44">
        <v>0.08375522625855351</v>
      </c>
      <c r="D15" s="44">
        <v>0.21006198972285436</v>
      </c>
    </row>
    <row r="16" spans="1:4" ht="15">
      <c r="A16" s="44" t="s">
        <v>5</v>
      </c>
      <c r="B16" s="44">
        <v>0</v>
      </c>
      <c r="C16" s="44">
        <v>0.018371194266891842</v>
      </c>
      <c r="D16" s="44">
        <v>0.05653994056274718</v>
      </c>
    </row>
    <row r="18" ht="15">
      <c r="A18" s="1" t="s">
        <v>79</v>
      </c>
    </row>
    <row r="19" ht="15">
      <c r="A19" s="1" t="s">
        <v>76</v>
      </c>
    </row>
    <row r="21" ht="15">
      <c r="A21" s="38" t="s">
        <v>80</v>
      </c>
    </row>
    <row r="22" ht="15">
      <c r="A22" s="38" t="s">
        <v>41</v>
      </c>
    </row>
    <row r="23" spans="1:4" ht="15">
      <c r="A23" s="39" t="s">
        <v>69</v>
      </c>
      <c r="B23" s="40">
        <v>0</v>
      </c>
      <c r="C23" s="40">
        <v>1</v>
      </c>
      <c r="D23" s="40">
        <v>1</v>
      </c>
    </row>
    <row r="24" spans="1:4" ht="15">
      <c r="A24" s="39" t="s">
        <v>70</v>
      </c>
      <c r="B24" s="40">
        <v>0</v>
      </c>
      <c r="C24" s="40">
        <v>0</v>
      </c>
      <c r="D24" s="40">
        <v>1</v>
      </c>
    </row>
    <row r="25" spans="1:4" ht="15">
      <c r="A25" s="48" t="s">
        <v>106</v>
      </c>
      <c r="B25" s="41"/>
      <c r="C25" s="41"/>
      <c r="D25" s="41"/>
    </row>
    <row r="26" spans="1:4" ht="15">
      <c r="A26" s="42">
        <v>1</v>
      </c>
      <c r="B26" s="21">
        <f>2.237225581/2.237225581</f>
        <v>1</v>
      </c>
      <c r="C26" s="21">
        <f>0.656069218/2.237225581</f>
        <v>0.29325125886802555</v>
      </c>
      <c r="D26" s="21">
        <f>0.728606748/1.565154617</f>
        <v>0.4655174256180213</v>
      </c>
    </row>
    <row r="27" spans="1:4" ht="15">
      <c r="A27" s="42">
        <v>2</v>
      </c>
      <c r="B27" s="21">
        <f>1.565154617/1.565154617</f>
        <v>1</v>
      </c>
      <c r="C27" s="21">
        <f>0.574928902/1.565154617</f>
        <v>0.3673304194712669</v>
      </c>
      <c r="D27" s="43">
        <f>0.437728688/2.790889855</f>
        <v>0.15684197898952912</v>
      </c>
    </row>
    <row r="28" spans="1:4" ht="15">
      <c r="A28" s="42">
        <v>3</v>
      </c>
      <c r="B28" s="43">
        <f>2.790889855/2.790889855</f>
        <v>1</v>
      </c>
      <c r="C28" s="21">
        <f>0.75948322/2.790889855</f>
        <v>0.27212941372062854</v>
      </c>
      <c r="D28" s="21">
        <f>0.608744583/1.735758391</f>
        <v>0.3507081320513115</v>
      </c>
    </row>
    <row r="29" spans="1:4" ht="15">
      <c r="A29" s="42">
        <v>4</v>
      </c>
      <c r="B29" s="43">
        <f>1.735758391/1.735758391</f>
        <v>1</v>
      </c>
      <c r="C29" s="21">
        <f>0.943616313/1.735758391</f>
        <v>0.5436334445466033</v>
      </c>
      <c r="D29" s="43">
        <f>0.349781142/0.809623819</f>
        <v>0.43202921380454096</v>
      </c>
    </row>
    <row r="30" spans="1:4" ht="15">
      <c r="A30" s="42">
        <v>5</v>
      </c>
      <c r="B30" s="21">
        <f>0.809623819/0.809623819</f>
        <v>1</v>
      </c>
      <c r="C30" s="43">
        <f>0.323913862/0.809623819</f>
        <v>0.40007946208904704</v>
      </c>
      <c r="D30" s="43">
        <f>0.718692831/1.388305606</f>
        <v>0.5176762435402857</v>
      </c>
    </row>
    <row r="31" spans="1:4" ht="15">
      <c r="A31" s="42">
        <v>6</v>
      </c>
      <c r="B31" s="21">
        <f>1.388305606/1.388305606</f>
        <v>1</v>
      </c>
      <c r="C31" s="43">
        <f>0.55695036/1.388305606</f>
        <v>0.40117273717902135</v>
      </c>
      <c r="D31" s="43"/>
    </row>
    <row r="32" spans="1:7" ht="15">
      <c r="A32" s="44" t="s">
        <v>4</v>
      </c>
      <c r="B32" s="44">
        <v>1</v>
      </c>
      <c r="C32" s="44">
        <v>0.3795994559790988</v>
      </c>
      <c r="D32" s="44">
        <v>0.3845545988007377</v>
      </c>
      <c r="F32" s="38">
        <f>C32/C32</f>
        <v>1</v>
      </c>
      <c r="G32" s="38">
        <f>D32/C32</f>
        <v>1.0130536088595232</v>
      </c>
    </row>
    <row r="33" spans="1:4" ht="15">
      <c r="A33" s="44" t="s">
        <v>5</v>
      </c>
      <c r="B33" s="44">
        <v>0</v>
      </c>
      <c r="C33" s="44">
        <v>0.03955938021993402</v>
      </c>
      <c r="D33" s="44">
        <v>0.06305902442429281</v>
      </c>
    </row>
    <row r="34" ht="15">
      <c r="B34" s="45"/>
    </row>
    <row r="35" ht="15">
      <c r="A35" s="1" t="s">
        <v>81</v>
      </c>
    </row>
    <row r="36" ht="15">
      <c r="A36" s="46" t="s">
        <v>76</v>
      </c>
    </row>
    <row r="37" ht="15">
      <c r="A37" s="46"/>
    </row>
    <row r="38" ht="15">
      <c r="A38" s="38" t="s">
        <v>82</v>
      </c>
    </row>
    <row r="39" ht="15">
      <c r="A39" s="38" t="s">
        <v>50</v>
      </c>
    </row>
    <row r="41" spans="1:4" ht="15">
      <c r="A41" s="39" t="s">
        <v>69</v>
      </c>
      <c r="B41" s="40">
        <v>0</v>
      </c>
      <c r="C41" s="40">
        <v>1</v>
      </c>
      <c r="D41" s="40">
        <v>1</v>
      </c>
    </row>
    <row r="42" spans="1:4" ht="15">
      <c r="A42" s="39" t="s">
        <v>70</v>
      </c>
      <c r="B42" s="40">
        <v>0</v>
      </c>
      <c r="C42" s="40">
        <v>0</v>
      </c>
      <c r="D42" s="40">
        <v>1</v>
      </c>
    </row>
    <row r="43" spans="1:4" ht="15">
      <c r="A43" s="48" t="s">
        <v>106</v>
      </c>
      <c r="B43" s="41"/>
      <c r="C43" s="41"/>
      <c r="D43" s="41"/>
    </row>
    <row r="44" spans="1:4" ht="15">
      <c r="A44" s="42">
        <v>1</v>
      </c>
      <c r="B44" s="21">
        <f>0.0580373290573656/1.17008041266193</f>
        <v>0.049601145724105254</v>
      </c>
      <c r="C44" s="21">
        <f>1.17008041266193/1.17008041266193</f>
        <v>1</v>
      </c>
      <c r="D44" s="21">
        <f>0.605552532676812/1.17008041266193</f>
        <v>0.5175306979963723</v>
      </c>
    </row>
    <row r="45" spans="1:4" ht="15">
      <c r="A45" s="42">
        <v>2</v>
      </c>
      <c r="B45" s="21">
        <f>0.0595638866602122/0.62355143210026</f>
        <v>0.0955236145630967</v>
      </c>
      <c r="C45" s="21">
        <f>0.62355143210026/0.62355143210026</f>
        <v>1</v>
      </c>
      <c r="D45" s="21">
        <f>0.0606337815353378/0.62355143210026</f>
        <v>0.0972394231075851</v>
      </c>
    </row>
    <row r="46" spans="1:4" ht="15">
      <c r="A46" s="42">
        <v>3</v>
      </c>
      <c r="B46" s="21">
        <f>0.384821157377921/0.696088528234256</f>
        <v>0.5528336436661062</v>
      </c>
      <c r="C46" s="21">
        <f>0.696088528234256/0.696088528234256</f>
        <v>1</v>
      </c>
      <c r="D46" s="21">
        <f>1.17895629984302/0.696088528234256</f>
        <v>1.693687299851986</v>
      </c>
    </row>
    <row r="47" spans="1:4" ht="15">
      <c r="A47" s="42">
        <v>4</v>
      </c>
      <c r="B47" s="21">
        <f>0.584904720544018/0.524133408941046</f>
        <v>1.1159462659053805</v>
      </c>
      <c r="C47" s="21">
        <f>0.524133408941046/0.524133408941046</f>
        <v>1</v>
      </c>
      <c r="D47" s="21">
        <f>0.105382494947331/0.150340943568604</f>
        <v>0.7009567217412239</v>
      </c>
    </row>
    <row r="48" spans="1:4" ht="15">
      <c r="A48" s="42">
        <v>5</v>
      </c>
      <c r="B48" s="21">
        <f>0.961807475331424/1.14707517467504</f>
        <v>0.8384868721475893</v>
      </c>
      <c r="C48" s="21">
        <f>0.150340943568604/0.150340943568604</f>
        <v>1</v>
      </c>
      <c r="D48" s="21">
        <f>0.634006728265899/1.14707517467504</f>
        <v>0.5527159355057174</v>
      </c>
    </row>
    <row r="49" spans="1:4" ht="15">
      <c r="A49" s="42">
        <v>6</v>
      </c>
      <c r="B49" s="21">
        <f>0.376768933616831/1.26526176653924</f>
        <v>0.2977794347231199</v>
      </c>
      <c r="C49" s="21">
        <f>1.14707517467504/1.14707517467504</f>
        <v>1</v>
      </c>
      <c r="D49" s="21">
        <f>0.741664837561824/1.26526176653924</f>
        <v>0.5861750170404936</v>
      </c>
    </row>
    <row r="50" spans="1:4" ht="15">
      <c r="A50" s="42">
        <v>7</v>
      </c>
      <c r="B50" s="21">
        <f>0.340194872739455/0.836313422506783</f>
        <v>0.40677916147722215</v>
      </c>
      <c r="C50" s="21">
        <f>1.26526176653924/1.26526176653924</f>
        <v>1</v>
      </c>
      <c r="D50" s="21">
        <f>0.6547608004013/0.836313422506783</f>
        <v>0.7829131791747483</v>
      </c>
    </row>
    <row r="51" spans="1:4" ht="15">
      <c r="A51" s="42">
        <v>8</v>
      </c>
      <c r="B51" s="21">
        <f>0.0764331654692302/0.578207890059284</f>
        <v>0.1321897656245982</v>
      </c>
      <c r="C51" s="21">
        <f>0.836313422506783/0.836313422506783</f>
        <v>1</v>
      </c>
      <c r="D51" s="21">
        <f>0.245354038998564/0.362186352598166</f>
        <v>0.6774248594363144</v>
      </c>
    </row>
    <row r="52" spans="1:4" ht="15">
      <c r="A52" s="42">
        <v>9</v>
      </c>
      <c r="B52" s="21">
        <f>0.310770054151586/2.76713840609513</f>
        <v>0.11230737626533531</v>
      </c>
      <c r="C52" s="21">
        <f>0.578207890059284/0.578207890059284</f>
        <v>1</v>
      </c>
      <c r="D52" s="21">
        <f>0.165696192836959/2.76713840609513</f>
        <v>0.05987998015277542</v>
      </c>
    </row>
    <row r="53" spans="1:4" ht="15">
      <c r="A53" s="42">
        <v>10</v>
      </c>
      <c r="B53" s="21">
        <f>0.0186650491394668/1.74788184069978</f>
        <v>0.010678667576289986</v>
      </c>
      <c r="C53" s="21">
        <f>0.362186352598166/0.362186352598166</f>
        <v>1</v>
      </c>
      <c r="D53" s="21">
        <f>2.16836835859962/1.74788184069978</f>
        <v>1.2405691895806266</v>
      </c>
    </row>
    <row r="54" spans="1:4" ht="15">
      <c r="A54" s="42">
        <v>11</v>
      </c>
      <c r="B54" s="21">
        <f>0.391537072134822/0.961034725106767</f>
        <v>0.4074119924140346</v>
      </c>
      <c r="C54" s="21">
        <f>2.76713840609513/2.76713840609513</f>
        <v>1</v>
      </c>
      <c r="D54" s="21">
        <f>0.68446931895928/0.961034725106767</f>
        <v>0.7122212143616748</v>
      </c>
    </row>
    <row r="55" spans="1:4" ht="15">
      <c r="A55" s="42">
        <v>12</v>
      </c>
      <c r="B55" s="21">
        <f>0.0642798518069711/0.680983243879247</f>
        <v>0.09439270699349146</v>
      </c>
      <c r="C55" s="21">
        <f>1.74788184069978/1.74788184069978</f>
        <v>1</v>
      </c>
      <c r="D55" s="21">
        <f>0.629859357152242/0.680983243879247</f>
        <v>0.9249263661235247</v>
      </c>
    </row>
    <row r="56" spans="1:4" ht="15">
      <c r="A56" s="42">
        <v>13</v>
      </c>
      <c r="B56" s="21">
        <f>0.827954777234935/1.16131656076357</f>
        <v>0.7129449499028513</v>
      </c>
      <c r="C56" s="21">
        <f>0.961034725106767/0.961034725106767</f>
        <v>1</v>
      </c>
      <c r="D56" s="21">
        <f>1.34644528751722/1.16131656076357</f>
        <v>1.1594128018220347</v>
      </c>
    </row>
    <row r="57" spans="1:4" ht="15">
      <c r="A57" s="42">
        <v>14</v>
      </c>
      <c r="B57" s="21">
        <f>0.133216220166197/1.04255217050865</f>
        <v>0.1277789485596699</v>
      </c>
      <c r="C57" s="21">
        <f>0.680983243879247/0.680983243879247</f>
        <v>1</v>
      </c>
      <c r="D57" s="21">
        <f>0.114235444493442/1.04255217050865</f>
        <v>0.10957288059522984</v>
      </c>
    </row>
    <row r="58" spans="1:4" ht="15">
      <c r="A58" s="42">
        <v>15</v>
      </c>
      <c r="B58" s="43">
        <f>0.516892727326649/1.25269960268324</f>
        <v>0.41262304723293786</v>
      </c>
      <c r="C58" s="21">
        <f>1.16131656076357/1.16131656076357</f>
        <v>1</v>
      </c>
      <c r="D58" s="43"/>
    </row>
    <row r="59" spans="1:4" ht="15">
      <c r="A59" s="42">
        <v>16</v>
      </c>
      <c r="B59" s="43">
        <f>0.223801429317196/1.5533826130199</f>
        <v>0.14407360262782143</v>
      </c>
      <c r="C59" s="21">
        <f>1.04255217050865/1.04255217050865</f>
        <v>1</v>
      </c>
      <c r="D59" s="43"/>
    </row>
    <row r="60" spans="1:4" ht="15">
      <c r="A60" s="44" t="s">
        <v>4</v>
      </c>
      <c r="B60" s="44">
        <v>0.344459449712728</v>
      </c>
      <c r="C60" s="44">
        <v>1</v>
      </c>
      <c r="D60" s="44">
        <v>0.7010875404635933</v>
      </c>
    </row>
    <row r="61" spans="1:4" ht="15">
      <c r="A61" s="44" t="s">
        <v>5</v>
      </c>
      <c r="B61" s="44">
        <v>0.08015713282456732</v>
      </c>
      <c r="C61" s="44">
        <v>0</v>
      </c>
      <c r="D61" s="44">
        <v>0.12266324272914789</v>
      </c>
    </row>
    <row r="63" ht="15">
      <c r="A63" s="1" t="s">
        <v>83</v>
      </c>
    </row>
    <row r="64" ht="15">
      <c r="A64" s="1"/>
    </row>
    <row r="65" ht="15">
      <c r="A65" s="38" t="s">
        <v>84</v>
      </c>
    </row>
    <row r="66" ht="15">
      <c r="A66" s="38" t="s">
        <v>85</v>
      </c>
    </row>
    <row r="67" spans="1:4" ht="15">
      <c r="A67" s="39" t="s">
        <v>69</v>
      </c>
      <c r="B67" s="40">
        <v>0</v>
      </c>
      <c r="C67" s="40">
        <v>1</v>
      </c>
      <c r="D67" s="40">
        <v>1</v>
      </c>
    </row>
    <row r="68" spans="1:4" ht="15">
      <c r="A68" s="39" t="s">
        <v>70</v>
      </c>
      <c r="B68" s="40">
        <v>0</v>
      </c>
      <c r="C68" s="40">
        <v>0</v>
      </c>
      <c r="D68" s="40">
        <v>1</v>
      </c>
    </row>
    <row r="69" spans="1:4" ht="15">
      <c r="A69" s="48" t="s">
        <v>106</v>
      </c>
      <c r="B69" s="41"/>
      <c r="C69" s="41"/>
      <c r="D69" s="41"/>
    </row>
    <row r="70" spans="1:4" ht="15">
      <c r="A70" s="43">
        <v>1</v>
      </c>
      <c r="B70" s="43">
        <v>1</v>
      </c>
      <c r="C70" s="43">
        <v>5.650000000000004</v>
      </c>
      <c r="D70" s="43">
        <v>2.750000000000002</v>
      </c>
    </row>
    <row r="71" spans="1:4" ht="15">
      <c r="A71" s="43">
        <v>2</v>
      </c>
      <c r="B71" s="43">
        <v>1</v>
      </c>
      <c r="C71" s="43">
        <v>3.407407407407408</v>
      </c>
      <c r="D71" s="43">
        <v>1.2592592592592595</v>
      </c>
    </row>
    <row r="72" spans="1:4" ht="15">
      <c r="A72" s="43">
        <v>3</v>
      </c>
      <c r="B72" s="43">
        <v>1</v>
      </c>
      <c r="C72" s="43">
        <v>6.222222222222218</v>
      </c>
      <c r="D72" s="43">
        <v>2.944444444444443</v>
      </c>
    </row>
    <row r="73" spans="1:4" ht="15">
      <c r="A73" s="43">
        <v>4</v>
      </c>
      <c r="B73" s="43">
        <v>1</v>
      </c>
      <c r="C73" s="43">
        <v>1.8936170212765953</v>
      </c>
      <c r="D73" s="43">
        <v>1.7127659574468086</v>
      </c>
    </row>
    <row r="74" spans="1:4" ht="15">
      <c r="A74" s="43">
        <v>5</v>
      </c>
      <c r="B74" s="43">
        <v>1</v>
      </c>
      <c r="C74" s="43">
        <v>3.701298701298702</v>
      </c>
      <c r="D74" s="43">
        <v>2.2857142857142865</v>
      </c>
    </row>
    <row r="75" spans="1:4" ht="15">
      <c r="A75" s="44" t="s">
        <v>4</v>
      </c>
      <c r="B75" s="44">
        <v>1</v>
      </c>
      <c r="C75" s="44">
        <v>4.174909070440985</v>
      </c>
      <c r="D75" s="44">
        <v>2.19043678937296</v>
      </c>
    </row>
    <row r="76" spans="1:4" ht="15">
      <c r="A76" s="44" t="s">
        <v>5</v>
      </c>
      <c r="B76" s="44">
        <v>0</v>
      </c>
      <c r="C76" s="44">
        <v>0.7869257712777857</v>
      </c>
      <c r="D76" s="44">
        <v>0.3151172280409612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workbookViewId="0" topLeftCell="A1">
      <selection activeCell="F8" sqref="F8"/>
    </sheetView>
  </sheetViews>
  <sheetFormatPr defaultColWidth="9.140625" defaultRowHeight="15"/>
  <cols>
    <col min="1" max="1" width="23.421875" style="0" customWidth="1"/>
  </cols>
  <sheetData>
    <row r="1" spans="1:6" ht="16.5">
      <c r="A1" s="1" t="s">
        <v>86</v>
      </c>
      <c r="B1" s="38"/>
      <c r="C1" s="38"/>
      <c r="D1" s="38"/>
      <c r="E1" s="38"/>
      <c r="F1" s="38"/>
    </row>
    <row r="2" spans="1:6" ht="16.5">
      <c r="A2" s="1"/>
      <c r="B2" s="38"/>
      <c r="C2" s="38"/>
      <c r="D2" s="38"/>
      <c r="E2" s="38"/>
      <c r="F2" s="38"/>
    </row>
    <row r="3" spans="1:6" ht="16.5">
      <c r="A3" s="38" t="s">
        <v>87</v>
      </c>
      <c r="B3" s="38"/>
      <c r="C3" s="38"/>
      <c r="D3" s="38"/>
      <c r="E3" s="38"/>
      <c r="F3" s="38"/>
    </row>
    <row r="4" spans="1:6" ht="16.5">
      <c r="A4" s="38" t="s">
        <v>85</v>
      </c>
      <c r="B4" s="38"/>
      <c r="C4" s="38"/>
      <c r="D4" s="38"/>
      <c r="E4" s="38"/>
      <c r="F4" s="38"/>
    </row>
    <row r="5" spans="2:6" ht="16.5">
      <c r="B5" s="38"/>
      <c r="C5" s="38"/>
      <c r="D5" s="38"/>
      <c r="E5" s="38"/>
      <c r="F5" s="38"/>
    </row>
    <row r="6" spans="1:6" ht="16.5">
      <c r="A6" s="39" t="s">
        <v>69</v>
      </c>
      <c r="B6" s="40">
        <v>0</v>
      </c>
      <c r="C6" s="40">
        <v>1</v>
      </c>
      <c r="D6" s="40">
        <v>1</v>
      </c>
      <c r="E6" s="38"/>
      <c r="F6" s="38"/>
    </row>
    <row r="7" spans="1:6" ht="16.5">
      <c r="A7" s="39" t="s">
        <v>88</v>
      </c>
      <c r="B7" s="40">
        <v>0</v>
      </c>
      <c r="C7" s="40">
        <v>0</v>
      </c>
      <c r="D7" s="40">
        <v>10</v>
      </c>
      <c r="E7" s="38"/>
      <c r="F7" s="38"/>
    </row>
    <row r="8" spans="1:6" ht="16.5">
      <c r="A8" s="48" t="s">
        <v>106</v>
      </c>
      <c r="B8" s="41"/>
      <c r="C8" s="41"/>
      <c r="D8" s="41"/>
      <c r="E8" s="38"/>
      <c r="F8" s="38"/>
    </row>
    <row r="9" spans="1:6" ht="16.5">
      <c r="A9" s="43">
        <v>1</v>
      </c>
      <c r="B9" s="21">
        <f>0.021/0.021</f>
        <v>1</v>
      </c>
      <c r="C9" s="21">
        <f>0.116/0.021</f>
        <v>5.523809523809524</v>
      </c>
      <c r="D9" s="21">
        <f>0.049/0.021</f>
        <v>2.3333333333333335</v>
      </c>
      <c r="E9" s="38"/>
      <c r="F9" s="38"/>
    </row>
    <row r="10" spans="1:6" ht="16.5">
      <c r="A10" s="43">
        <v>2</v>
      </c>
      <c r="B10" s="21">
        <f>0.021/0.021</f>
        <v>1</v>
      </c>
      <c r="C10" s="21">
        <f>0.141/0.021</f>
        <v>6.7142857142857135</v>
      </c>
      <c r="D10" s="21">
        <f>0.118/0.021</f>
        <v>5.619047619047619</v>
      </c>
      <c r="E10" s="38"/>
      <c r="F10" s="38"/>
    </row>
    <row r="11" spans="1:6" ht="16.5">
      <c r="A11" s="43">
        <v>3</v>
      </c>
      <c r="B11" s="21">
        <f>0.00700000000000001/0.00700000000000001</f>
        <v>1</v>
      </c>
      <c r="C11" s="21">
        <f>0.055/0.00700000000000001</f>
        <v>7.857142857142846</v>
      </c>
      <c r="D11" s="21">
        <f>0.02/0.00700000000000001</f>
        <v>2.857142857142853</v>
      </c>
      <c r="E11" s="38"/>
      <c r="F11" s="38"/>
    </row>
    <row r="12" spans="1:6" ht="16.5">
      <c r="A12" s="43">
        <v>4</v>
      </c>
      <c r="B12" s="21">
        <f>0.00999999999999998/0.00999999999999998</f>
        <v>1</v>
      </c>
      <c r="C12" s="21">
        <f>0.08/0.00999999999999998</f>
        <v>8.000000000000016</v>
      </c>
      <c r="D12" s="21">
        <f>0.057/0.00999999999999998</f>
        <v>5.700000000000012</v>
      </c>
      <c r="E12" s="38"/>
      <c r="F12" s="38"/>
    </row>
    <row r="13" spans="1:6" ht="16.5">
      <c r="A13" s="43">
        <v>5</v>
      </c>
      <c r="B13" s="21">
        <f>0.00799999999999998/0.00799999999999998</f>
        <v>1</v>
      </c>
      <c r="C13" s="21">
        <f>0.044/0.00799999999999998</f>
        <v>5.500000000000014</v>
      </c>
      <c r="D13" s="21">
        <f>0.00899999999999998/0.00799999999999998</f>
        <v>1.1250000000000004</v>
      </c>
      <c r="E13" s="38"/>
      <c r="F13" s="38"/>
    </row>
    <row r="14" spans="1:6" ht="16.5">
      <c r="A14" s="43">
        <v>6</v>
      </c>
      <c r="B14" s="21">
        <f>0.004/0.004</f>
        <v>1</v>
      </c>
      <c r="C14" s="21">
        <f>0.017/0.004</f>
        <v>4.25</v>
      </c>
      <c r="D14" s="21">
        <f>0.019/0.004</f>
        <v>4.75</v>
      </c>
      <c r="E14" s="38"/>
      <c r="F14" s="38"/>
    </row>
    <row r="15" spans="1:6" ht="16.5">
      <c r="A15" s="43">
        <v>7</v>
      </c>
      <c r="B15" s="21">
        <f>0.00799999999999998/0.00799999999999998</f>
        <v>1</v>
      </c>
      <c r="C15" s="21">
        <f>0.09/0.00799999999999998</f>
        <v>11.250000000000028</v>
      </c>
      <c r="D15" s="21">
        <f>0.126/0.00799999999999998</f>
        <v>15.75000000000004</v>
      </c>
      <c r="E15" s="38"/>
      <c r="F15" s="38"/>
    </row>
    <row r="16" spans="1:6" ht="16.5">
      <c r="A16" s="44" t="s">
        <v>4</v>
      </c>
      <c r="B16" s="44">
        <v>1</v>
      </c>
      <c r="C16" s="44">
        <v>7.013605442176877</v>
      </c>
      <c r="D16" s="44">
        <v>5.447789115646266</v>
      </c>
      <c r="E16" s="38"/>
      <c r="F16" s="38"/>
    </row>
    <row r="17" spans="1:6" ht="16.5">
      <c r="A17" s="44" t="s">
        <v>5</v>
      </c>
      <c r="B17" s="44">
        <v>0</v>
      </c>
      <c r="C17" s="44">
        <v>0.8710853806521808</v>
      </c>
      <c r="D17" s="44">
        <v>1.8375267225514968</v>
      </c>
      <c r="E17" s="38"/>
      <c r="F17" s="38"/>
    </row>
    <row r="18" spans="1:6" ht="16.5">
      <c r="A18" s="2"/>
      <c r="B18" s="2"/>
      <c r="C18" s="2"/>
      <c r="D18" s="2"/>
      <c r="E18" s="2"/>
      <c r="F18" s="2"/>
    </row>
    <row r="20" spans="1:6" ht="16.5">
      <c r="A20" s="1" t="s">
        <v>89</v>
      </c>
      <c r="B20" s="38"/>
      <c r="C20" s="38"/>
      <c r="D20" s="38"/>
      <c r="E20" s="38"/>
      <c r="F20" s="38"/>
    </row>
    <row r="21" spans="1:6" ht="16.5">
      <c r="A21" s="1" t="s">
        <v>90</v>
      </c>
      <c r="B21" s="38"/>
      <c r="C21" s="38"/>
      <c r="D21" s="38"/>
      <c r="E21" s="38"/>
      <c r="F21" s="38"/>
    </row>
    <row r="22" spans="1:6" ht="16.5">
      <c r="A22" s="1"/>
      <c r="B22" s="38"/>
      <c r="C22" s="38"/>
      <c r="D22" s="38"/>
      <c r="E22" s="38"/>
      <c r="F22" s="38"/>
    </row>
    <row r="23" spans="1:6" ht="16.5">
      <c r="A23" s="38" t="s">
        <v>91</v>
      </c>
      <c r="B23" s="38"/>
      <c r="C23" s="38"/>
      <c r="D23" s="38"/>
      <c r="E23" s="38"/>
      <c r="F23" s="38"/>
    </row>
    <row r="24" spans="1:6" ht="16.5">
      <c r="A24" s="38" t="s">
        <v>92</v>
      </c>
      <c r="B24" s="38"/>
      <c r="C24" s="38"/>
      <c r="D24" s="38"/>
      <c r="E24" s="38"/>
      <c r="F24" s="38"/>
    </row>
    <row r="25" spans="1:6" ht="16.5">
      <c r="A25" s="38"/>
      <c r="B25" s="38"/>
      <c r="C25" s="38"/>
      <c r="D25" s="38"/>
      <c r="E25" s="38"/>
      <c r="F25" s="38"/>
    </row>
    <row r="26" spans="1:6" ht="16.5">
      <c r="A26" s="39" t="s">
        <v>69</v>
      </c>
      <c r="B26" s="40">
        <v>1</v>
      </c>
      <c r="C26" s="40">
        <v>1</v>
      </c>
      <c r="D26" s="40">
        <v>1</v>
      </c>
      <c r="E26" s="38"/>
      <c r="F26" s="38"/>
    </row>
    <row r="27" spans="1:6" ht="16.5">
      <c r="A27" s="39" t="s">
        <v>88</v>
      </c>
      <c r="B27" s="40">
        <v>0</v>
      </c>
      <c r="C27" s="40">
        <v>0</v>
      </c>
      <c r="D27" s="40">
        <v>10</v>
      </c>
      <c r="E27" s="38"/>
      <c r="F27" s="38"/>
    </row>
    <row r="28" spans="1:6" ht="16.5">
      <c r="A28" s="39" t="s">
        <v>70</v>
      </c>
      <c r="B28" s="40">
        <v>0</v>
      </c>
      <c r="C28" s="40">
        <v>1</v>
      </c>
      <c r="D28" s="40">
        <v>0</v>
      </c>
      <c r="E28" s="38"/>
      <c r="F28" s="38"/>
    </row>
    <row r="29" spans="1:6" ht="16.5">
      <c r="A29" s="48" t="s">
        <v>106</v>
      </c>
      <c r="B29" s="41"/>
      <c r="C29" s="41"/>
      <c r="D29" s="41"/>
      <c r="E29" s="38"/>
      <c r="F29" s="38"/>
    </row>
    <row r="30" spans="1:6" ht="16.5">
      <c r="A30" s="43">
        <v>1</v>
      </c>
      <c r="B30" s="43">
        <v>1</v>
      </c>
      <c r="C30" s="43">
        <v>0.47413793103448276</v>
      </c>
      <c r="D30" s="43">
        <v>0.4224137931034483</v>
      </c>
      <c r="E30" s="38"/>
      <c r="F30" s="38"/>
    </row>
    <row r="31" spans="1:6" ht="16.5">
      <c r="A31" s="43">
        <v>2</v>
      </c>
      <c r="B31" s="43">
        <v>1</v>
      </c>
      <c r="C31" s="43">
        <v>0.9929078014184399</v>
      </c>
      <c r="D31" s="43">
        <v>0.8368794326241135</v>
      </c>
      <c r="E31" s="38"/>
      <c r="F31" s="38"/>
    </row>
    <row r="32" spans="1:6" ht="16.5">
      <c r="A32" s="43">
        <v>3</v>
      </c>
      <c r="B32" s="43">
        <v>1</v>
      </c>
      <c r="C32" s="43">
        <v>0.12704174228675136</v>
      </c>
      <c r="D32" s="43">
        <v>0.36363636363636365</v>
      </c>
      <c r="E32" s="38"/>
      <c r="F32" s="38"/>
    </row>
    <row r="33" spans="1:6" ht="16.5">
      <c r="A33" s="43">
        <v>4</v>
      </c>
      <c r="B33" s="43">
        <v>1</v>
      </c>
      <c r="C33" s="43">
        <v>0.6625</v>
      </c>
      <c r="D33" s="43">
        <v>1.4000000000000001</v>
      </c>
      <c r="E33" s="38"/>
      <c r="F33" s="38"/>
    </row>
    <row r="34" spans="1:6" ht="16.5">
      <c r="A34" s="43">
        <v>5</v>
      </c>
      <c r="B34" s="43">
        <v>1</v>
      </c>
      <c r="C34" s="43">
        <v>0.6590909090909092</v>
      </c>
      <c r="D34" s="43">
        <v>0.7125</v>
      </c>
      <c r="E34" s="38"/>
      <c r="F34" s="38"/>
    </row>
    <row r="35" spans="1:6" ht="16.5">
      <c r="A35" s="43">
        <v>6</v>
      </c>
      <c r="B35" s="43">
        <v>1</v>
      </c>
      <c r="C35" s="43">
        <v>0.48672566371681414</v>
      </c>
      <c r="D35" s="43">
        <v>0.20454545454545411</v>
      </c>
      <c r="E35" s="38"/>
      <c r="F35" s="38"/>
    </row>
    <row r="36" spans="1:6" ht="16.5">
      <c r="A36" s="43">
        <v>7</v>
      </c>
      <c r="B36" s="43">
        <v>1</v>
      </c>
      <c r="C36" s="43">
        <v>0.3695652173913044</v>
      </c>
      <c r="D36" s="43">
        <v>1.1176470588235292</v>
      </c>
      <c r="E36" s="38"/>
      <c r="F36" s="38"/>
    </row>
    <row r="37" spans="1:6" ht="16.5">
      <c r="A37" s="43">
        <v>8</v>
      </c>
      <c r="B37" s="43">
        <v>1</v>
      </c>
      <c r="C37" s="43">
        <v>1</v>
      </c>
      <c r="D37" s="43"/>
      <c r="E37" s="38"/>
      <c r="F37" s="38"/>
    </row>
    <row r="38" spans="1:6" ht="16.5">
      <c r="A38" s="43">
        <v>9</v>
      </c>
      <c r="B38" s="43">
        <v>1</v>
      </c>
      <c r="C38" s="43">
        <v>0.904494382022472</v>
      </c>
      <c r="D38" s="43"/>
      <c r="E38" s="38"/>
      <c r="F38" s="38"/>
    </row>
    <row r="39" spans="1:4" ht="16.5">
      <c r="A39" s="43">
        <v>10</v>
      </c>
      <c r="B39" s="43">
        <v>1</v>
      </c>
      <c r="C39" s="43">
        <v>0.6175438596491228</v>
      </c>
      <c r="D39" s="43"/>
    </row>
    <row r="40" spans="1:4" ht="16.5">
      <c r="A40" s="44" t="s">
        <v>4</v>
      </c>
      <c r="B40" s="44">
        <v>1</v>
      </c>
      <c r="C40" s="44">
        <v>0.6294007506610296</v>
      </c>
      <c r="D40" s="44">
        <v>0.7225174432475584</v>
      </c>
    </row>
    <row r="41" spans="1:4" ht="16.5">
      <c r="A41" s="44" t="s">
        <v>5</v>
      </c>
      <c r="B41" s="44">
        <v>0</v>
      </c>
      <c r="C41" s="44">
        <v>0.08892050997584067</v>
      </c>
      <c r="D41" s="44">
        <v>0.16296668172514145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view="pageLayout" workbookViewId="0" topLeftCell="A1">
      <selection activeCell="A91" sqref="A91"/>
    </sheetView>
  </sheetViews>
  <sheetFormatPr defaultColWidth="9.00390625" defaultRowHeight="15"/>
  <cols>
    <col min="1" max="1" width="23.7109375" style="2" customWidth="1"/>
    <col min="2" max="16384" width="9.00390625" style="2" customWidth="1"/>
  </cols>
  <sheetData>
    <row r="1" ht="15">
      <c r="A1" s="1" t="s">
        <v>93</v>
      </c>
    </row>
    <row r="2" ht="15">
      <c r="A2" s="10" t="s">
        <v>94</v>
      </c>
    </row>
    <row r="3" ht="15">
      <c r="A3" s="10"/>
    </row>
    <row r="4" ht="15">
      <c r="A4" s="2" t="s">
        <v>95</v>
      </c>
    </row>
    <row r="5" ht="15">
      <c r="A5" s="2" t="s">
        <v>41</v>
      </c>
    </row>
    <row r="6" spans="1:4" ht="15">
      <c r="A6" s="27" t="s">
        <v>69</v>
      </c>
      <c r="B6" s="28">
        <v>0</v>
      </c>
      <c r="C6" s="28">
        <v>1</v>
      </c>
      <c r="D6" s="28">
        <v>1</v>
      </c>
    </row>
    <row r="7" spans="1:4" ht="15">
      <c r="A7" s="27" t="s">
        <v>96</v>
      </c>
      <c r="B7" s="28">
        <v>0</v>
      </c>
      <c r="C7" s="28">
        <v>0</v>
      </c>
      <c r="D7" s="28">
        <v>5</v>
      </c>
    </row>
    <row r="8" spans="1:4" ht="15">
      <c r="A8" s="48" t="s">
        <v>106</v>
      </c>
      <c r="B8" s="4"/>
      <c r="C8" s="4"/>
      <c r="D8" s="4"/>
    </row>
    <row r="9" spans="1:4" ht="15">
      <c r="A9" s="20">
        <v>1</v>
      </c>
      <c r="B9" s="16">
        <f>1.09388997992384/1.09388997992384</f>
        <v>1</v>
      </c>
      <c r="C9" s="16">
        <f>0.414432045792116/1.09388997992384</f>
        <v>0.3788608117801482</v>
      </c>
      <c r="D9" s="16">
        <f>0.695709019121623/1.09388997992384</f>
        <v>0.6359954217425599</v>
      </c>
    </row>
    <row r="10" spans="1:4" ht="15">
      <c r="A10" s="20">
        <v>2</v>
      </c>
      <c r="B10" s="16">
        <f>1.13258164357704/1.13258164357704</f>
        <v>1</v>
      </c>
      <c r="C10" s="16">
        <f>0.425484428207257/1.13258164357704</f>
        <v>0.3756766062916637</v>
      </c>
      <c r="D10" s="16">
        <f>0.160190898843156/1.13258164357704</f>
        <v>0.14143872077709474</v>
      </c>
    </row>
    <row r="11" spans="1:4" ht="15">
      <c r="A11" s="20">
        <v>3</v>
      </c>
      <c r="B11" s="16">
        <f>0.495979493918695/0.495979493918695</f>
        <v>1</v>
      </c>
      <c r="C11" s="16">
        <f>0.210306099081793/0.495979493918695</f>
        <v>0.4240217623115445</v>
      </c>
      <c r="D11" s="16">
        <f>0.300948037731633/0.495979493918695</f>
        <v>0.6067751619202362</v>
      </c>
    </row>
    <row r="12" spans="1:4" ht="15">
      <c r="A12" s="20">
        <v>4</v>
      </c>
      <c r="B12" s="16">
        <f>0.69297646054854/0.69297646054854</f>
        <v>1</v>
      </c>
      <c r="C12" s="16">
        <f>0.13777962712487/0.69297646054854</f>
        <v>0.19882295426861635</v>
      </c>
      <c r="D12" s="16">
        <f>0.0914994482140441/0.69297646054854</f>
        <v>0.13203832081340222</v>
      </c>
    </row>
    <row r="13" spans="1:4" ht="15">
      <c r="A13" s="20">
        <v>5</v>
      </c>
      <c r="B13" s="16">
        <f>0.946951135900217/0.946951135900217</f>
        <v>1</v>
      </c>
      <c r="C13" s="16">
        <f>0.15281479123737/0.946951135900217</f>
        <v>0.16137558258705392</v>
      </c>
      <c r="D13" s="16">
        <f>0.115800696669749/0.946951135900217</f>
        <v>0.1222879325865778</v>
      </c>
    </row>
    <row r="14" spans="1:4" ht="15">
      <c r="A14" s="20">
        <v>6</v>
      </c>
      <c r="B14" s="16">
        <f>0.675637972402088/0.675637972402088</f>
        <v>1</v>
      </c>
      <c r="C14" s="16">
        <f>0.265027600177292/0.675637972402088</f>
        <v>0.3922627368545352</v>
      </c>
      <c r="D14" s="16">
        <f>1.28194672459289/0.675637972402088</f>
        <v>1.8973870281967713</v>
      </c>
    </row>
    <row r="15" spans="1:4" ht="15">
      <c r="A15" s="20">
        <v>7</v>
      </c>
      <c r="B15" s="16">
        <f>0.277184671672698/0.277184671672698</f>
        <v>1</v>
      </c>
      <c r="C15" s="16">
        <f>0.132571306115511/0.277184671672698</f>
        <v>0.4782779123949982</v>
      </c>
      <c r="D15" s="16">
        <f>0.161805111293219/0.277184671672698</f>
        <v>0.5837448020368162</v>
      </c>
    </row>
    <row r="16" spans="1:4" ht="15">
      <c r="A16" s="20">
        <v>8</v>
      </c>
      <c r="B16" s="16">
        <f>1.10874213456472/1.10874213456472</f>
        <v>1</v>
      </c>
      <c r="C16" s="16">
        <f>0.211876668555678/1.10874213456472</f>
        <v>0.19109643437412835</v>
      </c>
      <c r="D16" s="16">
        <f>0.236012277100811/1.10874213456472</f>
        <v>0.21286489413831725</v>
      </c>
    </row>
    <row r="17" spans="1:4" ht="15">
      <c r="A17" s="20">
        <v>9</v>
      </c>
      <c r="B17" s="16">
        <f>0.882579506/0.882579506</f>
        <v>1</v>
      </c>
      <c r="C17" s="16">
        <f>0.094295207/0.882579506</f>
        <v>0.10684046746945425</v>
      </c>
      <c r="D17" s="7"/>
    </row>
    <row r="18" spans="1:4" ht="15">
      <c r="A18" s="20">
        <v>10</v>
      </c>
      <c r="B18" s="16">
        <f>1.170513719/1.170513719</f>
        <v>1</v>
      </c>
      <c r="C18" s="16">
        <f>0.0399551/1.170513719</f>
        <v>0.034134670402782355</v>
      </c>
      <c r="D18" s="7"/>
    </row>
    <row r="19" spans="1:4" ht="15">
      <c r="A19" s="20">
        <v>11</v>
      </c>
      <c r="B19" s="16">
        <f>1.058805604/1.058805604</f>
        <v>1</v>
      </c>
      <c r="C19" s="16">
        <f>0.078733626/1.058805604</f>
        <v>0.07436079456186935</v>
      </c>
      <c r="D19" s="7"/>
    </row>
    <row r="20" spans="1:4" ht="15">
      <c r="A20" s="20">
        <v>12</v>
      </c>
      <c r="B20" s="16">
        <f>1.029199997/1.029199997</f>
        <v>1</v>
      </c>
      <c r="C20" s="16">
        <f>0.040265966/1.029199997</f>
        <v>0.03912355821742195</v>
      </c>
      <c r="D20" s="7"/>
    </row>
    <row r="21" spans="1:4" ht="15">
      <c r="A21" s="20">
        <v>13</v>
      </c>
      <c r="B21" s="16">
        <f>1.203823946/1.203823946</f>
        <v>1</v>
      </c>
      <c r="C21" s="16">
        <f>0.213916118/1.203823946</f>
        <v>0.1776971779891808</v>
      </c>
      <c r="D21" s="7"/>
    </row>
    <row r="22" spans="1:4" ht="15">
      <c r="A22" s="20">
        <v>14</v>
      </c>
      <c r="B22" s="16">
        <f>1.035092189/1.035092189</f>
        <v>1</v>
      </c>
      <c r="C22" s="16">
        <f>0.069812686/1.035092189</f>
        <v>0.06744586302737524</v>
      </c>
      <c r="D22" s="7"/>
    </row>
    <row r="23" spans="1:4" ht="15">
      <c r="A23" s="20">
        <v>15</v>
      </c>
      <c r="B23" s="16">
        <f>0.774599864/0.774599864</f>
        <v>1</v>
      </c>
      <c r="C23" s="16">
        <f>0.067145455/0.774599864</f>
        <v>0.08668405214179073</v>
      </c>
      <c r="D23" s="7"/>
    </row>
    <row r="24" spans="1:4" ht="15">
      <c r="A24" s="9" t="s">
        <v>4</v>
      </c>
      <c r="B24" s="9">
        <v>1</v>
      </c>
      <c r="C24" s="9">
        <v>0.21244542564483754</v>
      </c>
      <c r="D24" s="9">
        <v>0.5415665352764719</v>
      </c>
    </row>
    <row r="25" spans="1:4" ht="15">
      <c r="A25" s="9" t="s">
        <v>5</v>
      </c>
      <c r="B25" s="9">
        <v>0</v>
      </c>
      <c r="C25" s="9">
        <v>0.039967659926384395</v>
      </c>
      <c r="D25" s="9">
        <v>0.20979803794940013</v>
      </c>
    </row>
    <row r="27" ht="15">
      <c r="A27" s="1" t="s">
        <v>97</v>
      </c>
    </row>
    <row r="28" ht="15">
      <c r="A28" s="10" t="s">
        <v>94</v>
      </c>
    </row>
    <row r="29" ht="15">
      <c r="A29" s="10"/>
    </row>
    <row r="30" ht="15">
      <c r="A30" s="38" t="s">
        <v>98</v>
      </c>
    </row>
    <row r="31" ht="15">
      <c r="A31" s="2" t="s">
        <v>41</v>
      </c>
    </row>
    <row r="32" spans="1:4" ht="15">
      <c r="A32" s="27" t="s">
        <v>69</v>
      </c>
      <c r="B32" s="28">
        <v>0</v>
      </c>
      <c r="C32" s="28">
        <v>1</v>
      </c>
      <c r="D32" s="28">
        <v>1</v>
      </c>
    </row>
    <row r="33" spans="1:4" ht="15">
      <c r="A33" s="27" t="s">
        <v>96</v>
      </c>
      <c r="B33" s="28">
        <v>0</v>
      </c>
      <c r="C33" s="28">
        <v>0</v>
      </c>
      <c r="D33" s="28">
        <v>5</v>
      </c>
    </row>
    <row r="34" spans="1:4" ht="15">
      <c r="A34" s="48" t="s">
        <v>106</v>
      </c>
      <c r="B34" s="4"/>
      <c r="C34" s="4"/>
      <c r="D34" s="4"/>
    </row>
    <row r="35" spans="1:4" ht="15">
      <c r="A35" s="20">
        <v>1</v>
      </c>
      <c r="B35" s="16">
        <f>0.256143604035572/0.256143604035572</f>
        <v>1</v>
      </c>
      <c r="C35" s="16">
        <f>0.505746162025541/1.11306147605386</f>
        <v>0.45437397026673165</v>
      </c>
      <c r="D35" s="16">
        <f>0.68708998325358/1.11306147605386</f>
        <v>0.6172974251966046</v>
      </c>
    </row>
    <row r="36" spans="1:4" ht="15">
      <c r="A36" s="20">
        <v>2</v>
      </c>
      <c r="B36" s="16">
        <f>1.11306147605386/1.11306147605386</f>
        <v>1</v>
      </c>
      <c r="C36" s="16">
        <f>0.525824438307608/0.724035923825691</f>
        <v>0.7262408134795786</v>
      </c>
      <c r="D36" s="16">
        <f>0.647737054168817/0.724035923825691</f>
        <v>0.8946200497155957</v>
      </c>
    </row>
    <row r="37" spans="1:4" ht="15">
      <c r="A37" s="20">
        <v>3</v>
      </c>
      <c r="B37" s="16">
        <f>0.724035923825691/0.724035923825691</f>
        <v>1</v>
      </c>
      <c r="C37" s="16">
        <f>0.40649969569499/0.540850235694492</f>
        <v>0.751593821851652</v>
      </c>
      <c r="D37" s="16">
        <f>0.585788195720815/0.540850235694492</f>
        <v>1.0830876221559178</v>
      </c>
    </row>
    <row r="38" spans="1:4" ht="15">
      <c r="A38" s="20">
        <v>4</v>
      </c>
      <c r="B38" s="16">
        <f>0.540850235694492/0.540850235694492</f>
        <v>1</v>
      </c>
      <c r="C38" s="16">
        <f>0.32222282458669/0.677924850653731</f>
        <v>0.4753075864912854</v>
      </c>
      <c r="D38" s="16">
        <f>0.307913082475111/0.677924850653731</f>
        <v>0.45419943254504797</v>
      </c>
    </row>
    <row r="39" spans="1:4" ht="15">
      <c r="A39" s="20">
        <v>5</v>
      </c>
      <c r="B39" s="16">
        <f>0.677924850653731/0.677924850653731</f>
        <v>1</v>
      </c>
      <c r="C39" s="16">
        <f>0.362382395785463/0.826428840848109</f>
        <v>0.43849195220918724</v>
      </c>
      <c r="D39" s="16">
        <f>0.871052367148521/0.826428840848109</f>
        <v>1.053995606269764</v>
      </c>
    </row>
    <row r="40" spans="1:4" ht="15">
      <c r="A40" s="20">
        <v>6</v>
      </c>
      <c r="B40" s="16">
        <f>0.826428840848109/0.826428840848109</f>
        <v>1</v>
      </c>
      <c r="C40" s="16">
        <f>0.461419191552338/0.846891869829725</f>
        <v>0.5448383766455456</v>
      </c>
      <c r="D40" s="16">
        <f>0.62521827511102/0.535499006243283</f>
        <v>1.1675432966666919</v>
      </c>
    </row>
    <row r="41" spans="1:4" ht="15">
      <c r="A41" s="20">
        <v>7</v>
      </c>
      <c r="B41" s="16">
        <f>0.535499006243283/0.535499006243283</f>
        <v>1</v>
      </c>
      <c r="C41" s="16">
        <f>0.656069218/2.237225581</f>
        <v>0.29325125886802555</v>
      </c>
      <c r="D41" s="16">
        <f>0.558927805788513/0.846891869829725</f>
        <v>0.6599754061883842</v>
      </c>
    </row>
    <row r="42" spans="1:4" ht="15">
      <c r="A42" s="20">
        <v>8</v>
      </c>
      <c r="B42" s="16">
        <f>0.846891869829725/0.846891869829725</f>
        <v>1</v>
      </c>
      <c r="C42" s="16">
        <f>0.574928902/1.565154617</f>
        <v>0.3673304194712669</v>
      </c>
      <c r="D42" s="16"/>
    </row>
    <row r="43" spans="1:4" ht="15">
      <c r="A43" s="20">
        <v>9</v>
      </c>
      <c r="B43" s="16">
        <f>2.237225581/2.237225581</f>
        <v>1</v>
      </c>
      <c r="C43" s="16">
        <f>0.75948322/2.790889855</f>
        <v>0.27212941372062854</v>
      </c>
      <c r="D43" s="7"/>
    </row>
    <row r="44" spans="1:4" ht="15">
      <c r="A44" s="20">
        <v>10</v>
      </c>
      <c r="B44" s="16">
        <f>1.565154617/1.565154617</f>
        <v>1</v>
      </c>
      <c r="C44" s="16">
        <f>0.943616313/1.735758391</f>
        <v>0.5436334445466033</v>
      </c>
      <c r="D44" s="7"/>
    </row>
    <row r="45" spans="1:4" ht="15">
      <c r="A45" s="20">
        <v>11</v>
      </c>
      <c r="B45" s="16">
        <f>2.790889855/2.790889855</f>
        <v>1</v>
      </c>
      <c r="C45" s="16">
        <f>0.323913862/0.809623819</f>
        <v>0.40007946208904704</v>
      </c>
      <c r="D45" s="7"/>
    </row>
    <row r="46" spans="1:4" ht="15">
      <c r="A46" s="20">
        <v>12</v>
      </c>
      <c r="B46" s="16">
        <f>1.735758391/1.735758391</f>
        <v>1</v>
      </c>
      <c r="C46" s="16">
        <f>0.55695036/1.388305606</f>
        <v>0.40117273717902135</v>
      </c>
      <c r="D46" s="7"/>
    </row>
    <row r="47" spans="1:4" ht="15">
      <c r="A47" s="9" t="s">
        <v>99</v>
      </c>
      <c r="B47" s="9">
        <v>1</v>
      </c>
      <c r="C47" s="9">
        <v>0.4723702714015478</v>
      </c>
      <c r="D47" s="9">
        <v>0.8472455483911439</v>
      </c>
    </row>
    <row r="48" spans="1:4" ht="15">
      <c r="A48" s="9" t="s">
        <v>5</v>
      </c>
      <c r="B48" s="9">
        <v>0</v>
      </c>
      <c r="C48" s="9">
        <v>0.043321803838358486</v>
      </c>
      <c r="D48" s="9">
        <v>0.10300642095331028</v>
      </c>
    </row>
    <row r="50" ht="15">
      <c r="A50" s="1" t="s">
        <v>100</v>
      </c>
    </row>
    <row r="51" ht="15">
      <c r="A51" s="10" t="s">
        <v>94</v>
      </c>
    </row>
    <row r="52" ht="15">
      <c r="A52" s="10"/>
    </row>
    <row r="53" ht="15">
      <c r="A53" s="2" t="s">
        <v>101</v>
      </c>
    </row>
    <row r="54" ht="15">
      <c r="A54" s="2" t="s">
        <v>41</v>
      </c>
    </row>
    <row r="55" spans="1:4" ht="15">
      <c r="A55" s="27" t="s">
        <v>69</v>
      </c>
      <c r="B55" s="28">
        <v>0</v>
      </c>
      <c r="C55" s="28">
        <v>1</v>
      </c>
      <c r="D55" s="28">
        <v>1</v>
      </c>
    </row>
    <row r="56" spans="1:4" ht="15">
      <c r="A56" s="27" t="s">
        <v>96</v>
      </c>
      <c r="B56" s="28">
        <v>0</v>
      </c>
      <c r="C56" s="28">
        <v>0</v>
      </c>
      <c r="D56" s="28">
        <v>5</v>
      </c>
    </row>
    <row r="57" spans="1:4" ht="15">
      <c r="A57" s="48" t="s">
        <v>106</v>
      </c>
      <c r="B57" s="4"/>
      <c r="C57" s="4"/>
      <c r="D57" s="4"/>
    </row>
    <row r="58" spans="1:4" ht="15">
      <c r="A58" s="20">
        <v>1</v>
      </c>
      <c r="B58" s="7">
        <f>0.453520374112777/0.453520374112777</f>
        <v>1</v>
      </c>
      <c r="C58" s="7">
        <f>0.0403267165939625/0.453520374112777</f>
        <v>0.08891930527455079</v>
      </c>
      <c r="D58" s="7">
        <f>0.111598967980102/0.453520374112777</f>
        <v>0.24607266696325017</v>
      </c>
    </row>
    <row r="59" spans="1:4" ht="15">
      <c r="A59" s="20">
        <v>2</v>
      </c>
      <c r="B59" s="7">
        <f>0.259061832892578/0.259061832892578</f>
        <v>1</v>
      </c>
      <c r="C59" s="7">
        <f>0.0115317642239849/0.259061832892578</f>
        <v>0.0445135591577731</v>
      </c>
      <c r="D59" s="7">
        <f>0.10957390549561/0.259061832892578</f>
        <v>0.42296429494129945</v>
      </c>
    </row>
    <row r="60" spans="1:4" ht="15">
      <c r="A60" s="20">
        <v>3</v>
      </c>
      <c r="B60" s="7">
        <f>0.835406948604277/0.835406948604277</f>
        <v>1</v>
      </c>
      <c r="C60" s="7">
        <f>0.107182493585484/0.835406948604277</f>
        <v>0.12829973914456289</v>
      </c>
      <c r="D60" s="7">
        <f>0.455375451077507/0.835406948604277</f>
        <v>0.5450941625974113</v>
      </c>
    </row>
    <row r="61" spans="1:4" ht="15">
      <c r="A61" s="20">
        <v>4</v>
      </c>
      <c r="B61" s="7">
        <f>1.20176329585041/1.20176329585041</f>
        <v>1</v>
      </c>
      <c r="C61" s="7">
        <f>0.228126396533486/1.20176329585041</f>
        <v>0.18982639702942142</v>
      </c>
      <c r="D61" s="7">
        <f>0.16301693618774/1.20176329585041</f>
        <v>0.13564812367845155</v>
      </c>
    </row>
    <row r="62" spans="1:4" ht="15">
      <c r="A62" s="20">
        <v>5</v>
      </c>
      <c r="B62" s="7">
        <f>1.99526345925492/1.99526345925492</f>
        <v>1</v>
      </c>
      <c r="C62" s="7">
        <f>0.696184895662393/1.99526345925492</f>
        <v>0.34891878184466196</v>
      </c>
      <c r="D62" s="7">
        <f>0.999446171303529/1.99526345925492</f>
        <v>0.5009093744826794</v>
      </c>
    </row>
    <row r="63" spans="1:4" ht="15">
      <c r="A63" s="20">
        <v>6</v>
      </c>
      <c r="B63" s="7">
        <f>0.680677842385154/0.680677842385154</f>
        <v>1</v>
      </c>
      <c r="C63" s="7">
        <f>0.0546776041161863/0.680677842385154</f>
        <v>0.08032816805758103</v>
      </c>
      <c r="D63" s="7">
        <f>0.654351297548834/0.680677842385154</f>
        <v>0.9613230471201037</v>
      </c>
    </row>
    <row r="64" spans="1:4" ht="15">
      <c r="A64" s="20">
        <v>7</v>
      </c>
      <c r="B64" s="7">
        <f>1.67944303712737/1.67944303712737</f>
        <v>1</v>
      </c>
      <c r="C64" s="7">
        <f>0.0233988823465197/1.67944303712737</f>
        <v>0.013932525146278667</v>
      </c>
      <c r="D64" s="7">
        <f>0.0333832911964445/1.67944303712737</f>
        <v>0.019877596595086356</v>
      </c>
    </row>
    <row r="65" spans="1:4" ht="15">
      <c r="A65" s="20">
        <v>8</v>
      </c>
      <c r="B65" s="7">
        <f>0.649549702541497/0.649549702541497</f>
        <v>1</v>
      </c>
      <c r="C65" s="7">
        <f>0.0645816014068965/0.649549702541497</f>
        <v>0.09942518817914578</v>
      </c>
      <c r="D65" s="7">
        <f>0.0694528158953462/0.649549702541497</f>
        <v>0.10692455961968383</v>
      </c>
    </row>
    <row r="66" spans="1:4" ht="15">
      <c r="A66" s="20">
        <v>9</v>
      </c>
      <c r="B66" s="16">
        <f>1.087887941/1.087887941</f>
        <v>1</v>
      </c>
      <c r="C66" s="16">
        <f>0.047328733/1.087887941</f>
        <v>0.043505154544221575</v>
      </c>
      <c r="D66" s="7"/>
    </row>
    <row r="67" spans="1:4" ht="15">
      <c r="A67" s="20">
        <v>10</v>
      </c>
      <c r="B67" s="16">
        <f>0.885796512157664/0.885796512157664</f>
        <v>1</v>
      </c>
      <c r="C67" s="16">
        <f>0.00294137471680056/0.885796512157664</f>
        <v>0.0033205986662058805</v>
      </c>
      <c r="D67" s="7"/>
    </row>
    <row r="68" spans="1:4" ht="15">
      <c r="A68" s="20">
        <v>11</v>
      </c>
      <c r="B68" s="16">
        <f>1.11236079848134/1.11236079848134</f>
        <v>1</v>
      </c>
      <c r="C68" s="16">
        <f>0.0199358126740259/1.11236079848134</f>
        <v>0.017922074115919437</v>
      </c>
      <c r="D68" s="7"/>
    </row>
    <row r="69" spans="1:4" ht="15">
      <c r="A69" s="20">
        <v>12</v>
      </c>
      <c r="B69" s="16">
        <f>3.10008977771775/3.10008977771775</f>
        <v>1</v>
      </c>
      <c r="C69" s="16">
        <f>0.0940940405734493/3.10008977771775</f>
        <v>0.03035203730219718</v>
      </c>
      <c r="D69" s="7"/>
    </row>
    <row r="70" spans="1:4" ht="15">
      <c r="A70" s="20">
        <v>13</v>
      </c>
      <c r="B70" s="16">
        <f>1.31832758278898/1.31832758278898</f>
        <v>1</v>
      </c>
      <c r="C70" s="16">
        <f>0.446667448931953/1.31832758278898</f>
        <v>0.33881370212023354</v>
      </c>
      <c r="D70" s="7"/>
    </row>
    <row r="71" spans="1:4" ht="15">
      <c r="A71" s="20">
        <v>14</v>
      </c>
      <c r="B71" s="16">
        <f>1.92784811756867/1.92784811756867</f>
        <v>1</v>
      </c>
      <c r="C71" s="16">
        <f>0.686548615570062/1.92784811756867</f>
        <v>0.35612173454613816</v>
      </c>
      <c r="D71" s="7"/>
    </row>
    <row r="72" spans="1:4" ht="15">
      <c r="A72" s="20">
        <v>15</v>
      </c>
      <c r="B72" s="16">
        <f>0.429465456689582/0.429465456689582</f>
        <v>1</v>
      </c>
      <c r="C72" s="16">
        <f>0.039925559/1.60755484</f>
        <v>0.024836203410640724</v>
      </c>
      <c r="D72" s="7"/>
    </row>
    <row r="73" spans="1:4" ht="15">
      <c r="A73" s="20">
        <v>16</v>
      </c>
      <c r="B73" s="16">
        <f>1.60755484/1.60755484</f>
        <v>1</v>
      </c>
      <c r="C73" s="16">
        <f>0.0623176945359191/1.50607262462582</f>
        <v>0.04137761587121456</v>
      </c>
      <c r="D73" s="7"/>
    </row>
    <row r="74" spans="1:4" ht="15">
      <c r="A74" s="20">
        <v>17</v>
      </c>
      <c r="B74" s="16">
        <f>1.50607262462582/1.50607262462582</f>
        <v>1</v>
      </c>
      <c r="C74" s="16">
        <f>0.242482331670276/2.75397134582539</f>
        <v>0.0880482406027365</v>
      </c>
      <c r="D74" s="7"/>
    </row>
    <row r="75" spans="1:4" ht="15">
      <c r="A75" s="20">
        <v>18</v>
      </c>
      <c r="B75" s="16">
        <f>2.75397134582539/2.75397134582539</f>
        <v>1</v>
      </c>
      <c r="C75" s="16">
        <f>0.0635411537007302/0.814371545616851</f>
        <v>0.07802477142371243</v>
      </c>
      <c r="D75" s="7"/>
    </row>
    <row r="76" spans="1:4" ht="15">
      <c r="A76" s="20">
        <v>19</v>
      </c>
      <c r="B76" s="16">
        <f>0.814371545616851/0.814371545616851</f>
        <v>1</v>
      </c>
      <c r="C76" s="16">
        <f>0.965929561518193/1.19134073125331</f>
        <v>0.8107920229521736</v>
      </c>
      <c r="D76" s="7"/>
    </row>
    <row r="77" spans="1:4" ht="15">
      <c r="A77" s="20">
        <v>20</v>
      </c>
      <c r="B77" s="16">
        <f>1.19134073125331/1.19134073125331</f>
        <v>1</v>
      </c>
      <c r="C77" s="16">
        <f>0.210393329097358/2.91096205052172</f>
        <v>0.07227621846174533</v>
      </c>
      <c r="D77" s="7"/>
    </row>
    <row r="78" spans="1:4" ht="15">
      <c r="A78" s="20">
        <v>21</v>
      </c>
      <c r="B78" s="16">
        <f>0.934434673389862/0.934434673389862</f>
        <v>1</v>
      </c>
      <c r="C78" s="16">
        <f>0.524763430625462/10.4830635276423</f>
        <v>0.050058213349727196</v>
      </c>
      <c r="D78" s="7"/>
    </row>
    <row r="79" spans="1:4" ht="15">
      <c r="A79" s="9" t="s">
        <v>4</v>
      </c>
      <c r="B79" s="9">
        <v>1</v>
      </c>
      <c r="C79" s="9">
        <v>0.14045772624765912</v>
      </c>
      <c r="D79" s="9">
        <v>0.36735172824974566</v>
      </c>
    </row>
    <row r="80" spans="1:4" ht="15">
      <c r="A80" s="9" t="s">
        <v>5</v>
      </c>
      <c r="B80" s="9">
        <v>0</v>
      </c>
      <c r="C80" s="9">
        <v>0.04118511742783918</v>
      </c>
      <c r="D80" s="9">
        <v>0.10874942171089477</v>
      </c>
    </row>
    <row r="83" ht="15">
      <c r="A83" s="1" t="s">
        <v>102</v>
      </c>
    </row>
    <row r="84" ht="15">
      <c r="A84" s="10" t="s">
        <v>94</v>
      </c>
    </row>
    <row r="85" ht="15">
      <c r="A85" s="10"/>
    </row>
    <row r="86" ht="15">
      <c r="A86" s="2" t="s">
        <v>103</v>
      </c>
    </row>
    <row r="87" ht="15">
      <c r="A87" s="38" t="s">
        <v>104</v>
      </c>
    </row>
    <row r="89" spans="1:4" ht="15">
      <c r="A89" s="27" t="s">
        <v>69</v>
      </c>
      <c r="B89" s="28">
        <v>0</v>
      </c>
      <c r="C89" s="28">
        <v>1</v>
      </c>
      <c r="D89" s="28">
        <v>1</v>
      </c>
    </row>
    <row r="90" spans="1:4" ht="15">
      <c r="A90" s="27" t="s">
        <v>96</v>
      </c>
      <c r="B90" s="28">
        <v>0</v>
      </c>
      <c r="C90" s="28">
        <v>0</v>
      </c>
      <c r="D90" s="28">
        <v>5</v>
      </c>
    </row>
    <row r="91" spans="1:4" ht="15">
      <c r="A91" s="48" t="s">
        <v>106</v>
      </c>
      <c r="B91" s="4"/>
      <c r="C91" s="4"/>
      <c r="D91" s="4"/>
    </row>
    <row r="92" spans="1:4" ht="15">
      <c r="A92" s="20">
        <v>1</v>
      </c>
      <c r="B92" s="7">
        <f>0.516892727326649/1.25269960268324</f>
        <v>0.41262304723293786</v>
      </c>
      <c r="C92" s="7">
        <f>1.25269960268324/1.25269960268324</f>
        <v>1</v>
      </c>
      <c r="D92" s="7">
        <f>0.370335432016037/1.25269960268324</f>
        <v>0.29562987904106547</v>
      </c>
    </row>
    <row r="93" spans="1:4" ht="15">
      <c r="A93" s="20">
        <v>2</v>
      </c>
      <c r="B93" s="7">
        <f>0.223801429317196/1.5533826130199</f>
        <v>0.14407360262782143</v>
      </c>
      <c r="C93" s="7">
        <f>1.5533826130199/1.5533826130199</f>
        <v>1</v>
      </c>
      <c r="D93" s="7">
        <f>0.308565436395148/1.5533826130199</f>
        <v>0.19864097474045503</v>
      </c>
    </row>
    <row r="94" spans="1:4" ht="15">
      <c r="A94" s="20">
        <v>3</v>
      </c>
      <c r="B94" s="7">
        <f>0.252725648707437/0.372181472567676</f>
        <v>0.6790387682758239</v>
      </c>
      <c r="C94" s="7">
        <f>0.372181472567676/0.372181472567676</f>
        <v>1</v>
      </c>
      <c r="D94" s="7">
        <f>0.272225878565787/0.372181472567676</f>
        <v>0.7314331814738213</v>
      </c>
    </row>
    <row r="95" spans="1:4" ht="15">
      <c r="A95" s="20">
        <v>4</v>
      </c>
      <c r="B95" s="7">
        <f>0.598087923434478/1.08918059638245</f>
        <v>0.5491173138971971</v>
      </c>
      <c r="C95" s="7">
        <f>1.08918059638245/1.08918059638245</f>
        <v>1</v>
      </c>
      <c r="D95" s="7">
        <f>0.954377235380964/1.08918059638245</f>
        <v>0.8762341512057641</v>
      </c>
    </row>
    <row r="96" spans="1:4" ht="15">
      <c r="A96" s="20">
        <v>5</v>
      </c>
      <c r="B96" s="7">
        <f>0.542615516859516/0.560490721743154</f>
        <v>0.9681079379368759</v>
      </c>
      <c r="C96" s="7">
        <f>0.560490721743154/0.560490721743154</f>
        <v>1</v>
      </c>
      <c r="D96" s="7">
        <f>0.503966989144883/0.560490721743154</f>
        <v>0.8991531341991187</v>
      </c>
    </row>
    <row r="97" spans="1:4" ht="15">
      <c r="A97" s="20">
        <v>6</v>
      </c>
      <c r="B97" s="16">
        <f>0.0580373290573656/1.17008041266193</f>
        <v>0.049601145724105254</v>
      </c>
      <c r="C97" s="16">
        <f>1.17008041266193/1.17008041266193</f>
        <v>1</v>
      </c>
      <c r="D97" s="7"/>
    </row>
    <row r="98" spans="1:4" ht="15">
      <c r="A98" s="20">
        <v>7</v>
      </c>
      <c r="B98" s="16">
        <f>0.0595638866602122/0.62355143210026</f>
        <v>0.0955236145630967</v>
      </c>
      <c r="C98" s="16">
        <f>0.62355143210026/0.62355143210026</f>
        <v>1</v>
      </c>
      <c r="D98" s="7"/>
    </row>
    <row r="99" spans="1:4" ht="15">
      <c r="A99" s="20">
        <v>8</v>
      </c>
      <c r="B99" s="16">
        <f>0.384821157377921/0.696088528234256</f>
        <v>0.5528336436661062</v>
      </c>
      <c r="C99" s="16">
        <f>0.696088528234256/0.696088528234256</f>
        <v>1</v>
      </c>
      <c r="D99" s="7"/>
    </row>
    <row r="100" spans="1:4" ht="15">
      <c r="A100" s="20">
        <v>9</v>
      </c>
      <c r="B100" s="16">
        <f>0.584904720544018/0.524133408941046</f>
        <v>1.1159462659053805</v>
      </c>
      <c r="C100" s="16">
        <f>0.524133408941046/0.524133408941046</f>
        <v>1</v>
      </c>
      <c r="D100" s="7"/>
    </row>
    <row r="101" spans="1:4" ht="15">
      <c r="A101" s="20">
        <v>10</v>
      </c>
      <c r="B101" s="16">
        <f>0.961807475331424/1.14707517467504</f>
        <v>0.8384868721475893</v>
      </c>
      <c r="C101" s="16">
        <f>0.150340943568604/0.150340943568604</f>
        <v>1</v>
      </c>
      <c r="D101" s="7"/>
    </row>
    <row r="102" spans="1:4" ht="15">
      <c r="A102" s="20">
        <v>11</v>
      </c>
      <c r="B102" s="16">
        <f>0.376768933616831/1.26526176653924</f>
        <v>0.2977794347231199</v>
      </c>
      <c r="C102" s="16">
        <f>1.14707517467504/1.14707517467504</f>
        <v>1</v>
      </c>
      <c r="D102" s="7"/>
    </row>
    <row r="103" spans="1:4" ht="15">
      <c r="A103" s="20">
        <v>12</v>
      </c>
      <c r="B103" s="16">
        <f>0.340194872739455/0.836313422506783</f>
        <v>0.40677916147722215</v>
      </c>
      <c r="C103" s="16">
        <f>1.26526176653924/1.26526176653924</f>
        <v>1</v>
      </c>
      <c r="D103" s="7"/>
    </row>
    <row r="104" spans="1:4" ht="15">
      <c r="A104" s="20">
        <v>13</v>
      </c>
      <c r="B104" s="16">
        <f>0.0764331654692302/0.578207890059284</f>
        <v>0.1321897656245982</v>
      </c>
      <c r="C104" s="16">
        <f>0.836313422506783/0.836313422506783</f>
        <v>1</v>
      </c>
      <c r="D104" s="7"/>
    </row>
    <row r="105" spans="1:4" ht="15">
      <c r="A105" s="20">
        <v>14</v>
      </c>
      <c r="B105" s="16">
        <f>0.310770054151586/2.76713840609513</f>
        <v>0.11230737626533531</v>
      </c>
      <c r="C105" s="16">
        <f>0.578207890059284/0.578207890059284</f>
        <v>1</v>
      </c>
      <c r="D105" s="7"/>
    </row>
    <row r="106" spans="1:4" ht="15">
      <c r="A106" s="20">
        <v>15</v>
      </c>
      <c r="B106" s="16">
        <f>0.0186650491394668/1.74788184069978</f>
        <v>0.010678667576289986</v>
      </c>
      <c r="C106" s="16">
        <f>0.362186352598166/0.362186352598166</f>
        <v>1</v>
      </c>
      <c r="D106" s="7"/>
    </row>
    <row r="107" spans="1:4" ht="15">
      <c r="A107" s="20">
        <v>16</v>
      </c>
      <c r="B107" s="16">
        <f>0.391537072134822/0.961034725106767</f>
        <v>0.4074119924140346</v>
      </c>
      <c r="C107" s="21">
        <f>2.76713840609513/2.76713840609513</f>
        <v>1</v>
      </c>
      <c r="D107" s="7"/>
    </row>
    <row r="108" spans="1:4" ht="15">
      <c r="A108" s="20">
        <v>17</v>
      </c>
      <c r="B108" s="16">
        <f>0.0642798518069711/0.680983243879247</f>
        <v>0.09439270699349146</v>
      </c>
      <c r="C108" s="16">
        <f>1.74788184069978/1.74788184069978</f>
        <v>1</v>
      </c>
      <c r="D108" s="7"/>
    </row>
    <row r="109" spans="1:4" ht="15">
      <c r="A109" s="20">
        <v>18</v>
      </c>
      <c r="B109" s="16">
        <f>0.827954777234935/1.16131656076357</f>
        <v>0.7129449499028513</v>
      </c>
      <c r="C109" s="16">
        <f>0.961034725106767/0.961034725106767</f>
        <v>1</v>
      </c>
      <c r="D109" s="7"/>
    </row>
    <row r="110" spans="1:4" ht="15">
      <c r="A110" s="20">
        <v>19</v>
      </c>
      <c r="B110" s="16">
        <f>0.133216220166197/1.04255217050865</f>
        <v>0.1277789485596699</v>
      </c>
      <c r="C110" s="16">
        <f>0.680983243879247/0.680983243879247</f>
        <v>1</v>
      </c>
      <c r="D110" s="7"/>
    </row>
    <row r="111" spans="1:4" ht="15">
      <c r="A111" s="9" t="s">
        <v>4</v>
      </c>
      <c r="B111" s="9">
        <v>0.4056639587112393</v>
      </c>
      <c r="C111" s="9">
        <v>1</v>
      </c>
      <c r="D111" s="9">
        <v>0.6002182641320448</v>
      </c>
    </row>
    <row r="112" spans="1:4" ht="15">
      <c r="A112" s="9" t="s">
        <v>5</v>
      </c>
      <c r="B112" s="9">
        <v>0.0767320769474134</v>
      </c>
      <c r="C112" s="9">
        <v>0</v>
      </c>
      <c r="D112" s="9">
        <v>0.14778406285515822</v>
      </c>
    </row>
    <row r="115" spans="1:5" ht="15">
      <c r="A115" s="1" t="s">
        <v>105</v>
      </c>
      <c r="B115" s="38"/>
      <c r="C115" s="38"/>
      <c r="D115" s="38"/>
      <c r="E115" s="38"/>
    </row>
    <row r="116" spans="1:5" ht="15">
      <c r="A116" s="1"/>
      <c r="B116" s="38"/>
      <c r="C116" s="38"/>
      <c r="D116" s="38"/>
      <c r="E116" s="38"/>
    </row>
    <row r="117" spans="1:5" ht="15">
      <c r="A117" s="38" t="s">
        <v>87</v>
      </c>
      <c r="B117" s="38"/>
      <c r="C117" s="38"/>
      <c r="D117" s="38"/>
      <c r="E117" s="38"/>
    </row>
    <row r="118" spans="1:5" ht="15">
      <c r="A118" s="38" t="s">
        <v>85</v>
      </c>
      <c r="B118" s="38"/>
      <c r="C118" s="38"/>
      <c r="D118" s="38"/>
      <c r="E118" s="38"/>
    </row>
    <row r="119" spans="1:5" ht="15">
      <c r="A119" s="39" t="s">
        <v>69</v>
      </c>
      <c r="B119" s="40">
        <v>0</v>
      </c>
      <c r="C119" s="40">
        <v>1</v>
      </c>
      <c r="D119" s="40">
        <v>1</v>
      </c>
      <c r="E119" s="38"/>
    </row>
    <row r="120" spans="1:5" ht="15">
      <c r="A120" s="39" t="s">
        <v>96</v>
      </c>
      <c r="B120" s="40">
        <v>0</v>
      </c>
      <c r="C120" s="40">
        <v>0</v>
      </c>
      <c r="D120" s="40">
        <v>5</v>
      </c>
      <c r="E120" s="38"/>
    </row>
    <row r="121" spans="1:5" ht="15">
      <c r="A121" s="48" t="s">
        <v>106</v>
      </c>
      <c r="B121" s="41"/>
      <c r="C121" s="41"/>
      <c r="D121" s="41"/>
      <c r="E121" s="38"/>
    </row>
    <row r="122" spans="1:5" ht="15">
      <c r="A122" s="43">
        <v>1</v>
      </c>
      <c r="B122" s="21">
        <f>0.021/0.021</f>
        <v>1</v>
      </c>
      <c r="C122" s="21">
        <f>0.116/0.021</f>
        <v>5.523809523809524</v>
      </c>
      <c r="D122" s="21">
        <f>0.047/0.021</f>
        <v>2.238095238095238</v>
      </c>
      <c r="E122" s="38"/>
    </row>
    <row r="123" spans="1:5" ht="15">
      <c r="A123" s="43">
        <v>2</v>
      </c>
      <c r="B123" s="21">
        <f>0.021/0.021</f>
        <v>1</v>
      </c>
      <c r="C123" s="21">
        <f>0.141/0.021</f>
        <v>6.7142857142857135</v>
      </c>
      <c r="D123" s="21">
        <f>0.072/0.021</f>
        <v>3.428571428571428</v>
      </c>
      <c r="E123" s="38"/>
    </row>
    <row r="124" spans="1:5" ht="15">
      <c r="A124" s="43">
        <v>3</v>
      </c>
      <c r="B124" s="21">
        <f>0.00700000000000001/0.00700000000000001</f>
        <v>1</v>
      </c>
      <c r="C124" s="21">
        <f>0.055/0.00700000000000001</f>
        <v>7.857142857142846</v>
      </c>
      <c r="D124" s="21">
        <f>0.053/0.00700000000000001</f>
        <v>7.5714285714285605</v>
      </c>
      <c r="E124" s="38"/>
    </row>
    <row r="125" spans="1:5" ht="15">
      <c r="A125" s="43">
        <v>4</v>
      </c>
      <c r="B125" s="21">
        <f>0.00999999999999998/0.00999999999999998</f>
        <v>1</v>
      </c>
      <c r="C125" s="21">
        <f>0.08/0.00999999999999998</f>
        <v>8.000000000000016</v>
      </c>
      <c r="D125" s="21">
        <f>0.073/0.00999999999999998</f>
        <v>7.300000000000015</v>
      </c>
      <c r="E125" s="38"/>
    </row>
    <row r="126" spans="1:5" ht="15">
      <c r="A126" s="43">
        <v>5</v>
      </c>
      <c r="B126" s="21">
        <f>0.00799999999999998/0.00799999999999998</f>
        <v>1</v>
      </c>
      <c r="C126" s="21">
        <f>0.044/0.00799999999999998</f>
        <v>5.500000000000014</v>
      </c>
      <c r="D126" s="21">
        <f>0.012/0.00799999999999998</f>
        <v>1.500000000000004</v>
      </c>
      <c r="E126" s="38"/>
    </row>
    <row r="127" spans="1:5" ht="15">
      <c r="A127" s="43">
        <v>6</v>
      </c>
      <c r="B127" s="21">
        <f>0.004/0.004</f>
        <v>1</v>
      </c>
      <c r="C127" s="21">
        <f>0.017/0.004</f>
        <v>4.25</v>
      </c>
      <c r="D127" s="21">
        <f>0.014/0.004</f>
        <v>3.5</v>
      </c>
      <c r="E127" s="38"/>
    </row>
    <row r="128" spans="1:5" ht="15">
      <c r="A128" s="43">
        <v>7</v>
      </c>
      <c r="B128" s="21">
        <f>0.00799999999999998/0.00799999999999998</f>
        <v>1</v>
      </c>
      <c r="C128" s="21">
        <f>0.09/0.00799999999999998</f>
        <v>11.250000000000028</v>
      </c>
      <c r="D128" s="21">
        <f>0.033/0.00799999999999998</f>
        <v>4.125000000000011</v>
      </c>
      <c r="E128" s="38"/>
    </row>
    <row r="129" spans="1:5" ht="15">
      <c r="A129" s="44" t="s">
        <v>4</v>
      </c>
      <c r="B129" s="44">
        <v>1</v>
      </c>
      <c r="C129" s="44">
        <v>7.013605442176877</v>
      </c>
      <c r="D129" s="44">
        <v>4.237585034013608</v>
      </c>
      <c r="E129" s="38"/>
    </row>
    <row r="130" spans="1:5" ht="15">
      <c r="A130" s="44" t="s">
        <v>5</v>
      </c>
      <c r="B130" s="44">
        <v>0</v>
      </c>
      <c r="C130" s="44">
        <v>0.8710853806521808</v>
      </c>
      <c r="D130" s="44">
        <v>0.8890396036008688</v>
      </c>
      <c r="E130" s="3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 Ono</dc:creator>
  <cp:keywords/>
  <dc:description/>
  <cp:lastModifiedBy>Yuko Ono</cp:lastModifiedBy>
  <dcterms:created xsi:type="dcterms:W3CDTF">2017-06-09T21:10:56Z</dcterms:created>
  <dcterms:modified xsi:type="dcterms:W3CDTF">2017-06-12T02:05:39Z</dcterms:modified>
  <cp:category/>
  <cp:version/>
  <cp:contentType/>
  <cp:contentStatus/>
</cp:coreProperties>
</file>